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abgov-my.sharepoint.com/personal/glenda_kuziemsky_gov_ab_ca/Documents/Web Attachments/"/>
    </mc:Choice>
  </mc:AlternateContent>
  <xr:revisionPtr revIDLastSave="0" documentId="8_{D5D57769-FA32-4242-AB70-D1D9D125CD03}" xr6:coauthVersionLast="47" xr6:coauthVersionMax="47" xr10:uidLastSave="{00000000-0000-0000-0000-000000000000}"/>
  <workbookProtection lockStructure="1"/>
  <bookViews>
    <workbookView xWindow="-120" yWindow="-120" windowWidth="29040" windowHeight="15720" xr2:uid="{F55382DA-0409-4243-BC10-72700FB217F1}"/>
  </bookViews>
  <sheets>
    <sheet name="APPEAL (Blank)" sheetId="11" r:id="rId1"/>
    <sheet name="APPEAL (Core Density by % Gmm)" sheetId="17" r:id="rId2"/>
    <sheet name="APPEAL (Asphalt Content)" sheetId="18" r:id="rId3"/>
    <sheet name="APPEAL (Air Voids)" sheetId="19" r:id="rId4"/>
    <sheet name="APPEAL (ACP-Gradation)" sheetId="20" r:id="rId5"/>
  </sheets>
  <definedNames>
    <definedName name="_xlnm.Print_Area" localSheetId="4">'APPEAL (ACP-Gradation)'!$A$2:$K$75</definedName>
    <definedName name="_xlnm.Print_Area" localSheetId="3">'APPEAL (Air Voids)'!$A$2:$K$75</definedName>
    <definedName name="_xlnm.Print_Area" localSheetId="2">'APPEAL (Asphalt Content)'!$A$2:$K$75</definedName>
    <definedName name="_xlnm.Print_Area" localSheetId="0">'APPEAL (Blank)'!$A$2:$K$75</definedName>
    <definedName name="_xlnm.Print_Area" localSheetId="1">'APPEAL (Core Density by % Gmm)'!$A$2:$K$75</definedName>
    <definedName name="_xlnm.Print_Titles" localSheetId="4">'APPEAL (ACP-Gradation)'!$2:$10</definedName>
    <definedName name="_xlnm.Print_Titles" localSheetId="3">'APPEAL (Air Voids)'!$2:$10</definedName>
    <definedName name="_xlnm.Print_Titles" localSheetId="2">'APPEAL (Asphalt Content)'!$2:$10</definedName>
    <definedName name="_xlnm.Print_Titles" localSheetId="0">'APPEAL (Blank)'!$2:$10</definedName>
    <definedName name="_xlnm.Print_Titles" localSheetId="1">'APPEAL (Core Density by % Gmm)'!$2:$10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0" l="1"/>
  <c r="J64" i="20"/>
  <c r="J61" i="20"/>
  <c r="D61" i="20"/>
  <c r="J56" i="20"/>
  <c r="J60" i="20" s="1"/>
  <c r="J55" i="20"/>
  <c r="J58" i="20" s="1"/>
  <c r="J54" i="20"/>
  <c r="J53" i="20"/>
  <c r="I53" i="20"/>
  <c r="H53" i="20"/>
  <c r="G53" i="20"/>
  <c r="G49" i="20"/>
  <c r="G47" i="20"/>
  <c r="H27" i="20"/>
  <c r="G27" i="20"/>
  <c r="F27" i="20"/>
  <c r="E27" i="20"/>
  <c r="D27" i="20"/>
  <c r="J22" i="20"/>
  <c r="I22" i="20"/>
  <c r="J18" i="20"/>
  <c r="I18" i="20"/>
  <c r="G6" i="20"/>
  <c r="C65" i="19"/>
  <c r="J64" i="19"/>
  <c r="J61" i="19"/>
  <c r="D61" i="19"/>
  <c r="J56" i="19"/>
  <c r="J60" i="19" s="1"/>
  <c r="J55" i="19"/>
  <c r="J58" i="19" s="1"/>
  <c r="J54" i="19"/>
  <c r="J53" i="19"/>
  <c r="I53" i="19"/>
  <c r="H53" i="19"/>
  <c r="G53" i="19"/>
  <c r="G49" i="19"/>
  <c r="G47" i="19"/>
  <c r="I43" i="19"/>
  <c r="I42" i="19"/>
  <c r="I41" i="19"/>
  <c r="I40" i="19"/>
  <c r="I39" i="19"/>
  <c r="I38" i="19"/>
  <c r="I37" i="19"/>
  <c r="I36" i="19"/>
  <c r="I35" i="19"/>
  <c r="I34" i="19"/>
  <c r="I33" i="19"/>
  <c r="I32" i="19"/>
  <c r="I31" i="19"/>
  <c r="H27" i="19"/>
  <c r="G27" i="19"/>
  <c r="F27" i="19"/>
  <c r="E27" i="19"/>
  <c r="D27" i="19"/>
  <c r="J22" i="19"/>
  <c r="I22" i="19"/>
  <c r="J18" i="19"/>
  <c r="I18" i="19"/>
  <c r="G6" i="19"/>
  <c r="C65" i="18"/>
  <c r="J64" i="18"/>
  <c r="J61" i="18"/>
  <c r="D61" i="18"/>
  <c r="J55" i="18"/>
  <c r="J58" i="18" s="1"/>
  <c r="J54" i="18"/>
  <c r="J53" i="18"/>
  <c r="I53" i="18"/>
  <c r="H53" i="18"/>
  <c r="G53" i="18"/>
  <c r="G49" i="18"/>
  <c r="G47" i="18"/>
  <c r="I43" i="18"/>
  <c r="I42" i="18"/>
  <c r="I41" i="18"/>
  <c r="I40" i="18"/>
  <c r="I39" i="18"/>
  <c r="I38" i="18"/>
  <c r="I37" i="18"/>
  <c r="I36" i="18"/>
  <c r="I35" i="18"/>
  <c r="I34" i="18"/>
  <c r="I33" i="18"/>
  <c r="I32" i="18"/>
  <c r="I31" i="18"/>
  <c r="H27" i="18"/>
  <c r="G27" i="18"/>
  <c r="F27" i="18"/>
  <c r="E27" i="18"/>
  <c r="D27" i="18"/>
  <c r="J22" i="18"/>
  <c r="I22" i="18"/>
  <c r="J18" i="18"/>
  <c r="I18" i="18"/>
  <c r="G6" i="18"/>
  <c r="C65" i="17"/>
  <c r="J64" i="17"/>
  <c r="J61" i="17"/>
  <c r="D61" i="17"/>
  <c r="J55" i="17"/>
  <c r="J58" i="17" s="1"/>
  <c r="J54" i="17"/>
  <c r="J53" i="17"/>
  <c r="I53" i="17"/>
  <c r="H53" i="17"/>
  <c r="J56" i="17" s="1"/>
  <c r="J60" i="17" s="1"/>
  <c r="G53" i="17"/>
  <c r="G49" i="17"/>
  <c r="G47" i="17"/>
  <c r="I43" i="17"/>
  <c r="I42" i="17"/>
  <c r="I41" i="17"/>
  <c r="I40" i="17"/>
  <c r="I39" i="17"/>
  <c r="I38" i="17"/>
  <c r="I37" i="17"/>
  <c r="I36" i="17"/>
  <c r="I35" i="17"/>
  <c r="I34" i="17"/>
  <c r="I33" i="17"/>
  <c r="I32" i="17"/>
  <c r="I31" i="17"/>
  <c r="H27" i="17"/>
  <c r="G27" i="17"/>
  <c r="F27" i="17"/>
  <c r="E27" i="17"/>
  <c r="D27" i="17"/>
  <c r="J22" i="17"/>
  <c r="I22" i="17"/>
  <c r="J18" i="17"/>
  <c r="I18" i="17"/>
  <c r="G6" i="17"/>
  <c r="E27" i="11"/>
  <c r="F27" i="11"/>
  <c r="G27" i="11"/>
  <c r="H27" i="11"/>
  <c r="D27" i="11"/>
  <c r="J64" i="11"/>
  <c r="D61" i="11"/>
  <c r="G6" i="11"/>
  <c r="C65" i="11"/>
  <c r="J56" i="18" l="1"/>
  <c r="J60" i="18" s="1"/>
  <c r="H53" i="11" l="1"/>
  <c r="J53" i="11"/>
  <c r="I53" i="11"/>
  <c r="I22" i="11" l="1"/>
  <c r="G47" i="11" l="1"/>
  <c r="G53" i="11"/>
  <c r="G49" i="11"/>
  <c r="J55" i="11"/>
  <c r="J56" i="11" l="1"/>
  <c r="J60" i="11" s="1"/>
  <c r="J58" i="11"/>
  <c r="I43" i="11"/>
  <c r="I42" i="11"/>
  <c r="I41" i="11"/>
  <c r="I40" i="11"/>
  <c r="I39" i="11"/>
  <c r="I38" i="11"/>
  <c r="I37" i="11"/>
  <c r="I36" i="11"/>
  <c r="I35" i="11"/>
  <c r="I34" i="11"/>
  <c r="I33" i="11"/>
  <c r="I32" i="11"/>
  <c r="I31" i="11"/>
  <c r="J22" i="11"/>
  <c r="J18" i="11"/>
  <c r="I18" i="11"/>
  <c r="J54" i="11" l="1"/>
  <c r="J61" i="11" s="1"/>
</calcChain>
</file>

<file path=xl/sharedStrings.xml><?xml version="1.0" encoding="utf-8"?>
<sst xmlns="http://schemas.openxmlformats.org/spreadsheetml/2006/main" count="803" uniqueCount="160">
  <si>
    <t>APPEAL TYPE &amp; NO:</t>
  </si>
  <si>
    <t>DATE CORED:</t>
  </si>
  <si>
    <t>PROJECT MANAGER</t>
  </si>
  <si>
    <t>CONTRACTOR</t>
  </si>
  <si>
    <t>STATION OF SEGMENT TEST SITE</t>
  </si>
  <si>
    <t>LOCATION FROM CENTERLINE</t>
  </si>
  <si>
    <t>DENSITY</t>
  </si>
  <si>
    <t>AVERAGE</t>
  </si>
  <si>
    <t>ASPHALT CONTENT</t>
  </si>
  <si>
    <t>PERCENT PASSING (%)</t>
  </si>
  <si>
    <t>JOB MIX FORMULA</t>
  </si>
  <si>
    <t>25 000</t>
  </si>
  <si>
    <t>20 000</t>
  </si>
  <si>
    <t>16 000</t>
  </si>
  <si>
    <t>12 500</t>
  </si>
  <si>
    <t>10 000</t>
  </si>
  <si>
    <t>5 000</t>
  </si>
  <si>
    <t>1 250</t>
  </si>
  <si>
    <t>APPEAL CONSULTANT</t>
  </si>
  <si>
    <t>40 000</t>
  </si>
  <si>
    <t>SEGMENT OR SAMPLE NUMBER</t>
  </si>
  <si>
    <t>Asphalt Content</t>
  </si>
  <si>
    <t>ACP Gradation</t>
  </si>
  <si>
    <t>ACP Density</t>
  </si>
  <si>
    <t>GBC Gradation</t>
  </si>
  <si>
    <t>GBC Fractures</t>
  </si>
  <si>
    <t>L.A. Abrasion</t>
  </si>
  <si>
    <t>Detrimental Matter</t>
  </si>
  <si>
    <t xml:space="preserve">CORE DRY DENSITY  (kg/m³) </t>
  </si>
  <si>
    <t>GRADATION OF EXTRACTED CORES or GRANULAR BASE COURSE SAMPLES</t>
  </si>
  <si>
    <t>GRADATION OF EXTRACTED CORES</t>
  </si>
  <si>
    <t>GRADATION OF GRANULAR BASE COURSE SAMPLES</t>
  </si>
  <si>
    <t>Lookup Tables for COMMENTS</t>
  </si>
  <si>
    <t>APPEAL TYPES</t>
  </si>
  <si>
    <t>APPEAL NO.</t>
  </si>
  <si>
    <t>No. 1</t>
  </si>
  <si>
    <t>No. 2</t>
  </si>
  <si>
    <t>No. 3</t>
  </si>
  <si>
    <t>No. 4</t>
  </si>
  <si>
    <t>No. 5</t>
  </si>
  <si>
    <t>No. 6</t>
  </si>
  <si>
    <t>No. 7</t>
  </si>
  <si>
    <t>No. 8</t>
  </si>
  <si>
    <t>No. 9</t>
  </si>
  <si>
    <t>No. 10</t>
  </si>
  <si>
    <t>SIEVE SIZE (µm)</t>
  </si>
  <si>
    <t>% FRACTURES - GBC</t>
  </si>
  <si>
    <t xml:space="preserve">% </t>
  </si>
  <si>
    <t xml:space="preserve">$ / t </t>
  </si>
  <si>
    <t xml:space="preserve">t </t>
  </si>
  <si>
    <t xml:space="preserve">$ </t>
  </si>
  <si>
    <t xml:space="preserve">SEND COMPLETED COPIES OF THIS FORM TO: </t>
  </si>
  <si>
    <t>For appeals other than gradation appeals, the single high and single low test results from the old Lot will be rejected and the remaining test results will be added to the results of the new tests.  A new Lot Mean for the test results will be determined and used for acceptance and unit price adjustment.</t>
  </si>
  <si>
    <t>For gradation appeals, all tests from the old Lot will be retained and averaged with the new appeal tests.  A new Lot Mean and Range for all tests will be determined and used for acceptance and unit price adjustment.</t>
  </si>
  <si>
    <t>The new values, thus determined, in all cases, will be binding on the Contractor and the Department.</t>
  </si>
  <si>
    <t xml:space="preserve">kg /m³ </t>
  </si>
  <si>
    <t>EXTRACTION CORRECTION FACTOR</t>
  </si>
  <si>
    <r>
      <t>B</t>
    </r>
    <r>
      <rPr>
        <b/>
        <sz val="9"/>
        <rFont val="Arial"/>
        <family val="2"/>
      </rPr>
      <t xml:space="preserve">   </t>
    </r>
    <r>
      <rPr>
        <b/>
        <sz val="11"/>
        <rFont val="Arial"/>
        <family val="2"/>
      </rPr>
      <t>TOTAL</t>
    </r>
  </si>
  <si>
    <t>the single high and single low test results from the original Lot will be rejected</t>
  </si>
  <si>
    <t>REMARKS:</t>
  </si>
  <si>
    <t xml:space="preserve">PROJECT:  </t>
  </si>
  <si>
    <t xml:space="preserve">FROM:  </t>
  </si>
  <si>
    <t xml:space="preserve">TO:  </t>
  </si>
  <si>
    <t xml:space="preserve">CONTRACT:  </t>
  </si>
  <si>
    <t xml:space="preserve">LOT NO.:  </t>
  </si>
  <si>
    <t>DATE LAID:</t>
  </si>
  <si>
    <t>CONTRACTOR:</t>
  </si>
  <si>
    <t>Appendix B.16</t>
  </si>
  <si>
    <t>APPEAL TEST RESULTS</t>
  </si>
  <si>
    <t>2.0 m Rt</t>
  </si>
  <si>
    <t>2.3 m Rt</t>
  </si>
  <si>
    <t>0.5 m Rt</t>
  </si>
  <si>
    <t>4.1 m Rt</t>
  </si>
  <si>
    <t>3.1 m Rt</t>
  </si>
  <si>
    <t>DENSITY COMPACTION</t>
  </si>
  <si>
    <t>Marshall/Gyratory Air Voids</t>
  </si>
  <si>
    <t>by % Gmm</t>
  </si>
  <si>
    <t>THREE REMAINING ORIGINAL DENSITY TESTS</t>
  </si>
  <si>
    <t>G</t>
  </si>
  <si>
    <t>THREE REMAINING AIR VOID VALUES</t>
  </si>
  <si>
    <t>MARSHALL OR GYRATORY AIR VOIDS</t>
  </si>
  <si>
    <t>*From original lot report</t>
  </si>
  <si>
    <t>CORRECTED EXTRACTION
ASPHALT CONTENT (%)</t>
  </si>
  <si>
    <t>LOT ASPHALT CONTENT, DENSITY OR AIR VOID</t>
  </si>
  <si>
    <t>AIR VOIDS</t>
  </si>
  <si>
    <t>H</t>
  </si>
  <si>
    <t>I</t>
  </si>
  <si>
    <t>the single high and single low air voids results from the original Lot will be rejected</t>
  </si>
  <si>
    <t>THREE REMAINING CORE DRY DENSITY TESTS</t>
  </si>
  <si>
    <t>J</t>
  </si>
  <si>
    <t>K</t>
  </si>
  <si>
    <t>L</t>
  </si>
  <si>
    <t>C   TOTAL</t>
  </si>
  <si>
    <r>
      <t xml:space="preserve">  </t>
    </r>
    <r>
      <rPr>
        <b/>
        <sz val="10"/>
        <rFont val="Arial"/>
        <family val="2"/>
      </rPr>
      <t>D.</t>
    </r>
    <r>
      <rPr>
        <sz val="10"/>
        <rFont val="Arial"/>
        <family val="2"/>
      </rPr>
      <t xml:space="preserve">   DENSITY* (kg/m3) </t>
    </r>
  </si>
  <si>
    <r>
      <t xml:space="preserve">  </t>
    </r>
    <r>
      <rPr>
        <b/>
        <sz val="10"/>
        <rFont val="Arial"/>
        <family val="2"/>
      </rPr>
      <t>E.</t>
    </r>
    <r>
      <rPr>
        <sz val="10"/>
        <rFont val="Arial"/>
        <family val="2"/>
      </rPr>
      <t xml:space="preserve">  MAX SPECIFIC GRAVITY (kg/m³) </t>
    </r>
  </si>
  <si>
    <r>
      <rPr>
        <b/>
        <sz val="10"/>
        <rFont val="Arial"/>
        <family val="2"/>
      </rPr>
      <t xml:space="preserve">  F.</t>
    </r>
    <r>
      <rPr>
        <sz val="10"/>
        <rFont val="Arial"/>
        <family val="2"/>
      </rPr>
      <t xml:space="preserve">  AIR VOIDS</t>
    </r>
  </si>
  <si>
    <r>
      <t>A.</t>
    </r>
    <r>
      <rPr>
        <sz val="9"/>
        <rFont val="Arial"/>
        <family val="2"/>
      </rPr>
      <t xml:space="preserve">   </t>
    </r>
    <r>
      <rPr>
        <sz val="11"/>
        <rFont val="Arial"/>
        <family val="2"/>
      </rPr>
      <t xml:space="preserve">LOT AVERAGE </t>
    </r>
  </si>
  <si>
    <t>M</t>
  </si>
  <si>
    <t>N</t>
  </si>
  <si>
    <t>O</t>
  </si>
  <si>
    <t>(B + G + H + I) / 8</t>
  </si>
  <si>
    <t>(C + J + K + L) / 8</t>
  </si>
  <si>
    <t>%</t>
  </si>
  <si>
    <t>(∑F + M + N + O) / 8</t>
  </si>
  <si>
    <t>P.  FINAL LOT DENSITY RESULTS</t>
  </si>
  <si>
    <r>
      <t>Q</t>
    </r>
    <r>
      <rPr>
        <sz val="10"/>
        <rFont val="Arial"/>
        <family val="2"/>
      </rPr>
      <t>.  FINAL LOT ASPHALT CONTENT RESULTS</t>
    </r>
  </si>
  <si>
    <t>R.  FINAL LOT AIR VOIDS RESULTS</t>
  </si>
  <si>
    <t>S.  LOT TARGET ASPHALT CONTENT</t>
  </si>
  <si>
    <t>S - P</t>
  </si>
  <si>
    <t>(100 P / A)</t>
  </si>
  <si>
    <t>T.   DEVIATION FROM TARGET ASPHALT CONTENT</t>
  </si>
  <si>
    <t>U.  TARGET AIR VOIDS FROM APPROVED JMF</t>
  </si>
  <si>
    <t>V.  DEVIATION OF LOT MEAN AIR VOIDS FROM APPROVED JMF</t>
  </si>
  <si>
    <t>R - U</t>
  </si>
  <si>
    <t xml:space="preserve">W.   FINAL LOT % COMPACTION </t>
  </si>
  <si>
    <t>Y.   LOT TONNES OF MIX</t>
  </si>
  <si>
    <t>Z.  APPEAL LOT ADJUSTMENT</t>
  </si>
  <si>
    <t>THREE REMAINING ASPHALT CONTENT TESTS</t>
  </si>
  <si>
    <t>X x Y</t>
  </si>
  <si>
    <t>Select compaction standard</t>
  </si>
  <si>
    <t>Hwy 12:34</t>
  </si>
  <si>
    <t>CON0012345</t>
  </si>
  <si>
    <t>(TABLE 3.50 A, B or G, or TABLE 3.53 A, B or F)</t>
  </si>
  <si>
    <t>Specification 3.50 (53).4.8  Appeal of Acceptance Test Results and Appeal Testing</t>
  </si>
  <si>
    <t>X.   LOT UNIT PRICE ADJUSTMENT FOR DENSITY or ASPHALT CONTENT or AIR VOIDS</t>
  </si>
  <si>
    <t>Paving 123</t>
  </si>
  <si>
    <t>Consulting 123</t>
  </si>
  <si>
    <t>J.Consultant</t>
  </si>
  <si>
    <t xml:space="preserve">B.16                                         MAT 6-92 / 24  </t>
  </si>
  <si>
    <t>THREE REMAINING ORIGINAL MAXIMUM SPECIFIC GRAVITY TESTS</t>
  </si>
  <si>
    <t>Hwy 1</t>
  </si>
  <si>
    <t>Hwy 2</t>
  </si>
  <si>
    <t>N/A</t>
  </si>
  <si>
    <t>tec.constructqa@gov.ab.ca AND Project Sponsor</t>
  </si>
  <si>
    <t>** A list of current appeal consultants can be obtained by emailing tec.constructqa@gov.ab.ca</t>
  </si>
  <si>
    <t>Select Appeal #</t>
  </si>
  <si>
    <t>Select Appeal Type</t>
  </si>
  <si>
    <t>by % Marshall Density</t>
  </si>
  <si>
    <t>BLUE CELLS=COMPLETED BY APPEAL CONSULTANT</t>
  </si>
  <si>
    <t>ORANGE CELLS=COMPLETED BY PRIME CONSULTANT</t>
  </si>
  <si>
    <t>Revised November 2024</t>
  </si>
  <si>
    <t>PROJECT MANAGER:</t>
  </si>
  <si>
    <t xml:space="preserve">PRIME CONSULTANT: </t>
  </si>
  <si>
    <t xml:space="preserve">**APPEAL CONSULTANT: </t>
  </si>
  <si>
    <t xml:space="preserve">PROJECT   IDENTIFIER:  </t>
  </si>
  <si>
    <t>**NOTE: APPENDIX B.16 IS TO BE SENT TO THE APPEAL CONSULTANT WITHOUT ANY CONTRACT IDENTIFYING INFORMATION. THE APPEAL CONSULTANT INSERTS THE TESTING RESULTS FOR THE APPLICABLE APPEAL IN THE BLUE CELLS, THEN FORWARDS TO THE PRIME CONSULTANT, WHO WILL ADD IN THE REMAINING INFORMATIO IN THE ORANGE CELLS.</t>
  </si>
  <si>
    <t>Appeal XYZ-1</t>
  </si>
  <si>
    <t>XYZ Tester</t>
  </si>
  <si>
    <t>2+100</t>
  </si>
  <si>
    <t>4+650</t>
  </si>
  <si>
    <t>5+002</t>
  </si>
  <si>
    <t>8+122</t>
  </si>
  <si>
    <t>9+450</t>
  </si>
  <si>
    <t>See revised lot report #2.</t>
  </si>
  <si>
    <t>Low air voids penalty, also see revised lot report #3.</t>
  </si>
  <si>
    <t>Appeal XYZ-2</t>
  </si>
  <si>
    <t>Low AC penalty remains, also see revised lot report #3.</t>
  </si>
  <si>
    <t/>
  </si>
  <si>
    <t>Gradation Price Adjustment Sheet and revised lot report attached.</t>
  </si>
  <si>
    <t>**NOTE: APPENDIX B.16 IS TO BE SENT TO THE APPEAL CONSULTANT WITHOUT ANY CONTRACT IDENTIFYING INFORMATION. THE APPEAL CONSULTANT INSERTS THE TESTING RESULTS FOR THE APPLICABLE APPEAL IN THE BLUE CELLS, THEN FORWARDS TO THE PRIME CONSULTANT, WHO WILL ADD IN THE REMAINING INFORMATION IN THE ORANGE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</si>
</sst>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409]d\-mmm\-yyyy;@"/>
    <numFmt numFmtId="165" formatCode="0\+000"/>
    <numFmt numFmtId="166" formatCode="0.0"/>
  </numFmts>
  <fonts count="28">
    <font>
      <sz val="10"/>
      <name val="Arial"/>
    </font>
    <font>
      <sz val="10"/>
      <name val="Arial"/>
      <family val="2"/>
    </font>
    <font>
      <b/>
      <sz val="28"/>
      <name val="Arial"/>
      <family val="2"/>
    </font>
    <font>
      <b/>
      <sz val="12"/>
      <name val="Arial"/>
      <family val="2"/>
    </font>
    <font>
      <sz val="8"/>
      <name val="Arial"/>
      <family val="2"/>
    </font>
    <font>
      <sz val="9"/>
      <name val="Arial"/>
      <family val="2"/>
    </font>
    <font>
      <b/>
      <sz val="11"/>
      <name val="Arial"/>
      <family val="2"/>
    </font>
    <font>
      <b/>
      <sz val="9"/>
      <name val="Arial"/>
      <family val="2"/>
    </font>
    <font>
      <b/>
      <sz val="10"/>
      <name val="Arial"/>
      <family val="2"/>
    </font>
    <font>
      <sz val="12"/>
      <name val="Arial"/>
      <family val="2"/>
    </font>
    <font>
      <sz val="10"/>
      <name val="Arial"/>
      <family val="2"/>
    </font>
    <font>
      <sz val="8"/>
      <name val="Arial"/>
      <family val="2"/>
    </font>
    <font>
      <b/>
      <sz val="14"/>
      <name val="Arial"/>
      <family val="2"/>
    </font>
    <font>
      <sz val="14"/>
      <name val="Arial"/>
      <family val="2"/>
    </font>
    <font>
      <sz val="10"/>
      <name val="Roman"/>
      <family val="1"/>
      <charset val="255"/>
    </font>
    <font>
      <sz val="12"/>
      <name val="Lucida Sans Unicode"/>
      <family val="2"/>
    </font>
    <font>
      <sz val="10"/>
      <color indexed="8"/>
      <name val="Verdana"/>
      <family val="2"/>
    </font>
    <font>
      <sz val="7"/>
      <name val="Arial"/>
      <family val="2"/>
    </font>
    <font>
      <i/>
      <sz val="10"/>
      <name val="Arial"/>
      <family val="2"/>
    </font>
    <font>
      <i/>
      <sz val="22"/>
      <name val="Brush Script MT"/>
      <family val="4"/>
    </font>
    <font>
      <sz val="22"/>
      <name val="French Script MT"/>
      <family val="4"/>
    </font>
    <font>
      <b/>
      <sz val="22"/>
      <name val="Kaufmann BT"/>
      <family val="4"/>
    </font>
    <font>
      <sz val="11"/>
      <name val="Arial"/>
      <family val="2"/>
    </font>
    <font>
      <b/>
      <i/>
      <sz val="12"/>
      <name val="Arial"/>
      <family val="2"/>
    </font>
    <font>
      <b/>
      <i/>
      <sz val="10"/>
      <name val="Arial"/>
      <family val="2"/>
    </font>
    <font>
      <sz val="10"/>
      <name val="Arial"/>
      <family val="2"/>
    </font>
    <font>
      <b/>
      <sz val="9"/>
      <color rgb="FFFF0000"/>
      <name val="Arial"/>
      <family val="2"/>
    </font>
    <font>
      <b/>
      <sz val="11"/>
      <color rgb="FFFF0000"/>
      <name val="Arial"/>
      <family val="2"/>
    </font>
  </fonts>
  <fills count="11">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9" tint="0.79998168889431442"/>
        <bgColor indexed="22"/>
      </patternFill>
    </fill>
    <fill>
      <patternFill patternType="solid">
        <fgColor theme="9" tint="0.79998168889431442"/>
        <bgColor indexed="64"/>
      </patternFill>
    </fill>
    <fill>
      <patternFill patternType="solid">
        <fgColor theme="0"/>
        <bgColor indexed="22"/>
      </patternFill>
    </fill>
    <fill>
      <patternFill patternType="solid">
        <fgColor theme="0"/>
        <bgColor indexed="9"/>
      </patternFill>
    </fill>
    <fill>
      <patternFill patternType="solid">
        <fgColor theme="4" tint="0.79998168889431442"/>
        <bgColor indexed="64"/>
      </patternFill>
    </fill>
    <fill>
      <patternFill patternType="solid">
        <fgColor theme="4" tint="0.79998168889431442"/>
        <bgColor indexed="22"/>
      </patternFill>
    </fill>
    <fill>
      <patternFill patternType="solid">
        <fgColor theme="9" tint="0.79998168889431442"/>
        <bgColor indexed="9"/>
      </patternFill>
    </fill>
  </fills>
  <borders count="5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double">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theme="0"/>
      </right>
      <top/>
      <bottom/>
      <diagonal/>
    </border>
  </borders>
  <cellStyleXfs count="2">
    <xf numFmtId="0" fontId="0" fillId="0" borderId="0"/>
    <xf numFmtId="9" fontId="25" fillId="0" borderId="0" applyFont="0" applyFill="0" applyBorder="0" applyAlignment="0" applyProtection="0"/>
  </cellStyleXfs>
  <cellXfs count="320">
    <xf numFmtId="0" fontId="0" fillId="0" borderId="0" xfId="0"/>
    <xf numFmtId="0" fontId="0" fillId="0" borderId="0" xfId="0" applyFill="1"/>
    <xf numFmtId="0" fontId="5" fillId="0" borderId="0" xfId="0" applyFont="1" applyBorder="1" applyAlignment="1">
      <alignment horizontal="center"/>
    </xf>
    <xf numFmtId="0" fontId="5" fillId="0" borderId="0" xfId="0" applyFont="1" applyBorder="1" applyAlignment="1" applyProtection="1">
      <alignment horizontal="center"/>
      <protection locked="0"/>
    </xf>
    <xf numFmtId="0" fontId="5" fillId="0" borderId="0" xfId="0" applyFont="1" applyBorder="1" applyAlignment="1" applyProtection="1">
      <alignment horizontal="center" vertical="center"/>
      <protection locked="0"/>
    </xf>
    <xf numFmtId="0" fontId="14" fillId="0" borderId="0" xfId="0" applyFont="1"/>
    <xf numFmtId="0" fontId="6" fillId="0" borderId="4" xfId="0" applyFont="1" applyBorder="1" applyAlignment="1">
      <alignment horizontal="center" vertical="center"/>
    </xf>
    <xf numFmtId="0" fontId="0" fillId="0" borderId="0" xfId="0" applyAlignment="1">
      <alignment horizontal="right"/>
    </xf>
    <xf numFmtId="0" fontId="8" fillId="0" borderId="0" xfId="0" applyFont="1"/>
    <xf numFmtId="0" fontId="6" fillId="0" borderId="13" xfId="0" applyFont="1" applyBorder="1" applyAlignment="1">
      <alignment horizontal="center" vertical="center"/>
    </xf>
    <xf numFmtId="0" fontId="23" fillId="0" borderId="0" xfId="0" applyFont="1" applyBorder="1" applyAlignment="1"/>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9" xfId="0" applyFont="1" applyFill="1" applyBorder="1" applyAlignment="1" applyProtection="1">
      <alignment horizontal="center" vertical="center"/>
    </xf>
    <xf numFmtId="164" fontId="3" fillId="4" borderId="26" xfId="0" applyNumberFormat="1" applyFont="1" applyFill="1" applyBorder="1" applyAlignment="1" applyProtection="1">
      <alignment horizontal="center" vertical="center"/>
      <protection locked="0"/>
    </xf>
    <xf numFmtId="164" fontId="3" fillId="4" borderId="23" xfId="0" applyNumberFormat="1"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6" fillId="4" borderId="27" xfId="0" applyFont="1" applyFill="1" applyBorder="1" applyAlignment="1" applyProtection="1">
      <alignment horizontal="center" vertical="center"/>
      <protection locked="0"/>
    </xf>
    <xf numFmtId="0" fontId="6" fillId="4" borderId="28" xfId="0" applyFont="1" applyFill="1" applyBorder="1" applyAlignment="1" applyProtection="1">
      <alignment horizontal="center" vertical="center" wrapText="1"/>
      <protection locked="0"/>
    </xf>
    <xf numFmtId="1" fontId="22" fillId="4" borderId="3" xfId="0" applyNumberFormat="1" applyFont="1" applyFill="1" applyBorder="1" applyAlignment="1" applyProtection="1">
      <alignment horizontal="center" vertical="center"/>
      <protection locked="0"/>
    </xf>
    <xf numFmtId="1" fontId="22" fillId="4" borderId="11" xfId="0" applyNumberFormat="1" applyFont="1" applyFill="1" applyBorder="1" applyAlignment="1" applyProtection="1">
      <alignment horizontal="center" vertical="center"/>
      <protection locked="0"/>
    </xf>
    <xf numFmtId="2" fontId="22" fillId="4" borderId="11" xfId="0" applyNumberFormat="1" applyFont="1" applyFill="1" applyBorder="1" applyAlignment="1" applyProtection="1">
      <alignment horizontal="center" vertical="center"/>
      <protection locked="0"/>
    </xf>
    <xf numFmtId="8" fontId="6" fillId="4" borderId="11" xfId="0" applyNumberFormat="1"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4" fillId="5" borderId="22" xfId="0" applyFont="1" applyFill="1" applyBorder="1" applyAlignment="1">
      <alignment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10" fillId="6" borderId="31" xfId="0" applyFont="1" applyFill="1" applyBorder="1" applyAlignment="1">
      <alignment horizontal="right" vertical="center"/>
    </xf>
    <xf numFmtId="0" fontId="10" fillId="6" borderId="7" xfId="0" applyFont="1" applyFill="1" applyBorder="1" applyAlignment="1">
      <alignment horizontal="right" vertical="center"/>
    </xf>
    <xf numFmtId="0" fontId="10" fillId="6" borderId="8" xfId="0" applyFont="1" applyFill="1" applyBorder="1" applyAlignment="1">
      <alignment horizontal="right" vertical="center"/>
    </xf>
    <xf numFmtId="0" fontId="10" fillId="6" borderId="34" xfId="0" applyFont="1" applyFill="1" applyBorder="1" applyAlignment="1" applyProtection="1">
      <alignment horizontal="right" vertical="center"/>
    </xf>
    <xf numFmtId="0" fontId="10" fillId="6" borderId="35" xfId="0" applyFont="1" applyFill="1" applyBorder="1" applyAlignment="1" applyProtection="1">
      <alignment horizontal="right" vertical="center"/>
    </xf>
    <xf numFmtId="0" fontId="10" fillId="3" borderId="38" xfId="0" applyFont="1" applyFill="1" applyBorder="1" applyAlignment="1" applyProtection="1">
      <alignment horizontal="center" vertical="center" wrapText="1"/>
    </xf>
    <xf numFmtId="0" fontId="10" fillId="7" borderId="40" xfId="0" applyFont="1" applyFill="1" applyBorder="1" applyAlignment="1" applyProtection="1">
      <alignment horizontal="center" vertical="center"/>
      <protection locked="0"/>
    </xf>
    <xf numFmtId="0" fontId="10" fillId="3" borderId="1" xfId="0" applyFont="1" applyFill="1" applyBorder="1" applyAlignment="1">
      <alignment vertical="center"/>
    </xf>
    <xf numFmtId="0" fontId="10" fillId="3" borderId="2" xfId="0" applyFont="1" applyFill="1" applyBorder="1" applyAlignment="1">
      <alignment vertical="center"/>
    </xf>
    <xf numFmtId="0" fontId="5" fillId="3" borderId="0" xfId="0" applyFont="1" applyFill="1" applyBorder="1" applyAlignment="1">
      <alignment horizontal="center"/>
    </xf>
    <xf numFmtId="0" fontId="0" fillId="3" borderId="5" xfId="0" applyFill="1" applyBorder="1" applyAlignment="1"/>
    <xf numFmtId="0" fontId="0" fillId="3" borderId="6" xfId="0" applyFill="1" applyBorder="1" applyAlignment="1"/>
    <xf numFmtId="0" fontId="5" fillId="3" borderId="0" xfId="0" applyFont="1" applyFill="1" applyBorder="1" applyAlignment="1">
      <alignment horizontal="lef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0" fillId="3" borderId="0" xfId="0" applyFill="1" applyBorder="1" applyAlignment="1" applyProtection="1">
      <alignment horizontal="center"/>
    </xf>
    <xf numFmtId="0" fontId="9" fillId="3" borderId="0"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4" fillId="3" borderId="1" xfId="0" applyFont="1" applyFill="1" applyBorder="1" applyAlignment="1">
      <alignment vertical="center"/>
    </xf>
    <xf numFmtId="0" fontId="4" fillId="3" borderId="1" xfId="0" applyFont="1" applyFill="1" applyBorder="1"/>
    <xf numFmtId="0" fontId="4" fillId="3" borderId="1" xfId="0" applyFont="1" applyFill="1" applyBorder="1" applyAlignment="1">
      <alignment horizontal="right" vertical="center"/>
    </xf>
    <xf numFmtId="0" fontId="4" fillId="3" borderId="2" xfId="0" applyFont="1" applyFill="1" applyBorder="1" applyAlignment="1">
      <alignment horizontal="right" vertical="center"/>
    </xf>
    <xf numFmtId="0" fontId="4" fillId="3" borderId="0" xfId="0" applyFont="1" applyFill="1" applyBorder="1"/>
    <xf numFmtId="0" fontId="4" fillId="3" borderId="9" xfId="0" applyFont="1" applyFill="1" applyBorder="1" applyAlignment="1">
      <alignment vertical="center"/>
    </xf>
    <xf numFmtId="0" fontId="4" fillId="3" borderId="9" xfId="0" applyFont="1" applyFill="1" applyBorder="1" applyAlignment="1">
      <alignment horizontal="right" vertical="center"/>
    </xf>
    <xf numFmtId="0" fontId="4" fillId="3" borderId="10" xfId="0" applyFont="1" applyFill="1" applyBorder="1" applyAlignment="1">
      <alignment horizontal="right" vertical="center"/>
    </xf>
    <xf numFmtId="0" fontId="10" fillId="3" borderId="0" xfId="0" applyFont="1" applyFill="1" applyBorder="1" applyAlignment="1">
      <alignment vertical="center"/>
    </xf>
    <xf numFmtId="0" fontId="4" fillId="3" borderId="0" xfId="0" applyFont="1" applyFill="1" applyBorder="1" applyAlignment="1">
      <alignment vertical="center"/>
    </xf>
    <xf numFmtId="0" fontId="4" fillId="3" borderId="16" xfId="0" applyFont="1" applyFill="1" applyBorder="1" applyAlignment="1">
      <alignment vertical="center"/>
    </xf>
    <xf numFmtId="0" fontId="5" fillId="3" borderId="0" xfId="0" applyFont="1" applyFill="1" applyBorder="1" applyAlignment="1" applyProtection="1">
      <alignment horizontal="center"/>
      <protection locked="0"/>
    </xf>
    <xf numFmtId="0" fontId="5" fillId="3" borderId="18" xfId="0" applyFont="1" applyFill="1" applyBorder="1" applyAlignment="1" applyProtection="1">
      <alignment horizontal="center"/>
      <protection locked="0"/>
    </xf>
    <xf numFmtId="0" fontId="24" fillId="3" borderId="0" xfId="0" applyFont="1" applyFill="1"/>
    <xf numFmtId="0" fontId="17" fillId="3" borderId="0" xfId="0" applyFont="1" applyFill="1" applyBorder="1" applyAlignment="1" applyProtection="1">
      <alignment horizontal="left"/>
      <protection locked="0"/>
    </xf>
    <xf numFmtId="0" fontId="24" fillId="3" borderId="0" xfId="0" applyFont="1" applyFill="1" applyBorder="1" applyAlignment="1">
      <alignment horizontal="right"/>
    </xf>
    <xf numFmtId="0" fontId="1" fillId="3" borderId="7" xfId="0" applyFont="1" applyFill="1" applyBorder="1" applyAlignment="1">
      <alignment vertical="center"/>
    </xf>
    <xf numFmtId="0" fontId="6" fillId="3" borderId="7" xfId="0" applyFont="1" applyFill="1" applyBorder="1" applyAlignment="1">
      <alignment vertical="center"/>
    </xf>
    <xf numFmtId="0" fontId="22" fillId="5" borderId="3" xfId="0" applyFont="1" applyFill="1" applyBorder="1" applyAlignment="1" applyProtection="1">
      <alignment horizontal="center" vertical="center"/>
      <protection locked="0"/>
    </xf>
    <xf numFmtId="0" fontId="0" fillId="0" borderId="16" xfId="0" applyBorder="1"/>
    <xf numFmtId="0" fontId="0" fillId="0" borderId="0" xfId="0" applyBorder="1"/>
    <xf numFmtId="0" fontId="16" fillId="0" borderId="0" xfId="0" applyFont="1" applyBorder="1" applyAlignment="1">
      <alignment horizontal="center" vertical="center"/>
    </xf>
    <xf numFmtId="0" fontId="6" fillId="3" borderId="22" xfId="0" applyFont="1" applyFill="1" applyBorder="1" applyAlignment="1">
      <alignment horizontal="center" vertical="center"/>
    </xf>
    <xf numFmtId="0" fontId="17" fillId="2" borderId="16" xfId="0" applyFont="1" applyFill="1" applyBorder="1" applyAlignment="1" applyProtection="1">
      <alignment horizontal="center"/>
      <protection locked="0"/>
    </xf>
    <xf numFmtId="0" fontId="17" fillId="2" borderId="0" xfId="0" applyFont="1" applyFill="1" applyBorder="1" applyAlignment="1" applyProtection="1">
      <alignment horizontal="center"/>
      <protection locked="0"/>
    </xf>
    <xf numFmtId="0" fontId="17" fillId="2" borderId="5" xfId="0" applyFont="1" applyFill="1" applyBorder="1" applyAlignment="1" applyProtection="1">
      <alignment horizontal="center"/>
      <protection locked="0"/>
    </xf>
    <xf numFmtId="0" fontId="6" fillId="3" borderId="23" xfId="0" applyFont="1" applyFill="1" applyBorder="1" applyAlignment="1">
      <alignment horizontal="center" vertical="center"/>
    </xf>
    <xf numFmtId="0" fontId="0" fillId="0" borderId="0" xfId="0" applyAlignment="1">
      <alignment horizontal="justify" vertical="center" wrapText="1"/>
    </xf>
    <xf numFmtId="1" fontId="22" fillId="3" borderId="0" xfId="0" applyNumberFormat="1" applyFont="1" applyFill="1" applyBorder="1" applyAlignment="1" applyProtection="1">
      <alignment horizontal="center" vertical="center"/>
    </xf>
    <xf numFmtId="0" fontId="22" fillId="3" borderId="0" xfId="0" applyFont="1" applyFill="1" applyBorder="1" applyAlignment="1">
      <alignment horizontal="center" vertical="center"/>
    </xf>
    <xf numFmtId="0" fontId="22" fillId="3" borderId="0" xfId="0" applyFont="1" applyFill="1" applyBorder="1" applyAlignment="1" applyProtection="1">
      <alignment horizontal="center" vertical="center"/>
      <protection locked="0"/>
    </xf>
    <xf numFmtId="1" fontId="22" fillId="3" borderId="0" xfId="0" applyNumberFormat="1" applyFont="1" applyFill="1" applyBorder="1" applyAlignment="1" applyProtection="1">
      <alignment horizontal="left" vertical="center"/>
    </xf>
    <xf numFmtId="0" fontId="16" fillId="0" borderId="0" xfId="0" applyFont="1" applyBorder="1" applyAlignment="1">
      <alignment horizontal="center" vertical="center"/>
    </xf>
    <xf numFmtId="0" fontId="0" fillId="0" borderId="0" xfId="0" applyAlignment="1">
      <alignment horizontal="justify" vertical="center" wrapText="1"/>
    </xf>
    <xf numFmtId="0" fontId="1" fillId="3" borderId="17" xfId="0" applyFont="1" applyFill="1" applyBorder="1" applyAlignment="1">
      <alignment vertical="center"/>
    </xf>
    <xf numFmtId="10" fontId="22" fillId="4" borderId="11" xfId="1" applyNumberFormat="1" applyFont="1" applyFill="1" applyBorder="1" applyAlignment="1" applyProtection="1">
      <alignment horizontal="center" vertical="center"/>
    </xf>
    <xf numFmtId="0" fontId="1" fillId="3" borderId="8" xfId="0" applyFont="1" applyFill="1" applyBorder="1" applyAlignment="1">
      <alignment vertical="center"/>
    </xf>
    <xf numFmtId="10" fontId="22" fillId="3" borderId="15" xfId="1" applyNumberFormat="1" applyFont="1" applyFill="1" applyBorder="1" applyAlignment="1" applyProtection="1">
      <alignment horizontal="center" vertical="center"/>
      <protection locked="0"/>
    </xf>
    <xf numFmtId="10" fontId="22" fillId="3" borderId="29" xfId="1" applyNumberFormat="1" applyFont="1" applyFill="1" applyBorder="1" applyAlignment="1" applyProtection="1">
      <alignment horizontal="center" vertical="center"/>
      <protection locked="0"/>
    </xf>
    <xf numFmtId="2" fontId="22" fillId="6" borderId="11" xfId="0" applyNumberFormat="1" applyFont="1" applyFill="1" applyBorder="1" applyAlignment="1" applyProtection="1">
      <alignment horizontal="center" vertical="center"/>
    </xf>
    <xf numFmtId="10" fontId="22" fillId="6" borderId="11" xfId="1" applyNumberFormat="1" applyFont="1" applyFill="1" applyBorder="1" applyAlignment="1" applyProtection="1">
      <alignment horizontal="center" vertical="center"/>
    </xf>
    <xf numFmtId="166" fontId="22" fillId="6" borderId="11" xfId="0" applyNumberFormat="1" applyFont="1" applyFill="1" applyBorder="1" applyAlignment="1" applyProtection="1">
      <alignment horizontal="center" vertical="center"/>
    </xf>
    <xf numFmtId="8" fontId="6" fillId="6" borderId="29" xfId="0" applyNumberFormat="1" applyFont="1" applyFill="1" applyBorder="1" applyAlignment="1" applyProtection="1">
      <alignment horizontal="center" vertical="center"/>
    </xf>
    <xf numFmtId="0" fontId="0" fillId="0" borderId="1" xfId="0" applyBorder="1"/>
    <xf numFmtId="0" fontId="5" fillId="0" borderId="16" xfId="0" applyFont="1" applyFill="1" applyBorder="1" applyAlignment="1" applyProtection="1">
      <alignment horizontal="center"/>
      <protection locked="0"/>
    </xf>
    <xf numFmtId="0" fontId="4" fillId="3" borderId="30" xfId="0" applyFont="1" applyFill="1" applyBorder="1" applyAlignment="1" applyProtection="1">
      <alignment horizontal="left" vertical="center"/>
    </xf>
    <xf numFmtId="0" fontId="4" fillId="3" borderId="12" xfId="0" applyFont="1" applyFill="1" applyBorder="1" applyAlignment="1">
      <alignment vertical="center"/>
    </xf>
    <xf numFmtId="0" fontId="4" fillId="3" borderId="31" xfId="0" applyFont="1" applyFill="1" applyBorder="1" applyAlignment="1">
      <alignment horizontal="left"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0" fillId="3" borderId="9" xfId="0" applyFont="1" applyFill="1" applyBorder="1" applyAlignment="1">
      <alignment vertical="center"/>
    </xf>
    <xf numFmtId="0" fontId="10" fillId="3" borderId="9" xfId="0" applyFont="1" applyFill="1" applyBorder="1" applyAlignment="1">
      <alignment horizontal="left" vertical="center"/>
    </xf>
    <xf numFmtId="1" fontId="22" fillId="4" borderId="15" xfId="0" applyNumberFormat="1" applyFont="1" applyFill="1" applyBorder="1" applyAlignment="1" applyProtection="1">
      <alignment horizontal="center" vertical="center"/>
      <protection locked="0"/>
    </xf>
    <xf numFmtId="1" fontId="22" fillId="4" borderId="29" xfId="0" applyNumberFormat="1" applyFont="1" applyFill="1" applyBorder="1" applyAlignment="1" applyProtection="1">
      <alignment horizontal="center" vertical="center"/>
      <protection locked="0"/>
    </xf>
    <xf numFmtId="0" fontId="1" fillId="0" borderId="18" xfId="0" applyFont="1" applyBorder="1" applyAlignment="1">
      <alignment horizontal="right" vertical="center"/>
    </xf>
    <xf numFmtId="166" fontId="22" fillId="4" borderId="15" xfId="0" applyNumberFormat="1" applyFont="1" applyFill="1" applyBorder="1" applyAlignment="1" applyProtection="1">
      <alignment horizontal="center" vertical="center"/>
      <protection locked="0"/>
    </xf>
    <xf numFmtId="166" fontId="22" fillId="4" borderId="29" xfId="0" applyNumberFormat="1" applyFont="1" applyFill="1" applyBorder="1" applyAlignment="1" applyProtection="1">
      <alignment horizontal="center" vertical="center"/>
      <protection locked="0"/>
    </xf>
    <xf numFmtId="0" fontId="4" fillId="3" borderId="12" xfId="0" applyFont="1" applyFill="1" applyBorder="1"/>
    <xf numFmtId="0" fontId="4" fillId="3" borderId="12" xfId="0" applyFont="1" applyFill="1" applyBorder="1" applyAlignment="1">
      <alignment horizontal="right" vertical="center"/>
    </xf>
    <xf numFmtId="0" fontId="4" fillId="3" borderId="55" xfId="0" applyFont="1" applyFill="1" applyBorder="1" applyAlignment="1">
      <alignment horizontal="right" vertical="center"/>
    </xf>
    <xf numFmtId="1" fontId="22" fillId="6" borderId="56" xfId="0" applyNumberFormat="1" applyFont="1" applyFill="1" applyBorder="1" applyAlignment="1" applyProtection="1">
      <alignment horizontal="center" vertical="center"/>
    </xf>
    <xf numFmtId="0" fontId="1" fillId="3" borderId="9" xfId="0" applyFont="1" applyFill="1" applyBorder="1" applyAlignment="1">
      <alignment horizontal="right" vertical="center"/>
    </xf>
    <xf numFmtId="0" fontId="1" fillId="0" borderId="9" xfId="0" applyFont="1" applyBorder="1" applyAlignment="1">
      <alignment horizontal="right" vertical="center"/>
    </xf>
    <xf numFmtId="10" fontId="22" fillId="6" borderId="15" xfId="1" applyNumberFormat="1" applyFont="1" applyFill="1" applyBorder="1" applyAlignment="1" applyProtection="1">
      <alignment horizontal="center" vertical="center"/>
      <protection locked="0"/>
    </xf>
    <xf numFmtId="10" fontId="22" fillId="6" borderId="29" xfId="1" applyNumberFormat="1"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15" fillId="0" borderId="0" xfId="0" applyFont="1" applyBorder="1" applyAlignment="1">
      <alignment vertical="center"/>
    </xf>
    <xf numFmtId="0" fontId="0" fillId="0" borderId="0" xfId="0" applyBorder="1" applyAlignment="1">
      <alignment vertical="center"/>
    </xf>
    <xf numFmtId="0" fontId="16" fillId="0" borderId="0" xfId="0" applyFont="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pplyProtection="1">
      <protection locked="0"/>
    </xf>
    <xf numFmtId="0" fontId="0" fillId="0" borderId="0" xfId="0" applyFill="1" applyBorder="1"/>
    <xf numFmtId="0" fontId="1" fillId="0" borderId="0" xfId="0" applyFont="1"/>
    <xf numFmtId="0" fontId="12" fillId="3" borderId="16" xfId="0" applyFont="1" applyFill="1" applyBorder="1" applyAlignment="1">
      <alignment vertical="center"/>
    </xf>
    <xf numFmtId="0" fontId="12" fillId="3" borderId="0" xfId="0" applyFont="1" applyFill="1" applyBorder="1" applyAlignment="1">
      <alignment vertical="center"/>
    </xf>
    <xf numFmtId="0" fontId="12" fillId="3" borderId="43" xfId="0" applyFont="1" applyFill="1" applyBorder="1" applyAlignment="1">
      <alignment vertical="center"/>
    </xf>
    <xf numFmtId="0" fontId="12" fillId="3" borderId="18" xfId="0" applyFont="1" applyFill="1" applyBorder="1" applyAlignment="1">
      <alignment vertical="center"/>
    </xf>
    <xf numFmtId="0" fontId="13" fillId="3" borderId="0" xfId="0" applyFont="1" applyFill="1" applyBorder="1" applyAlignment="1" applyProtection="1">
      <alignment vertical="center" wrapText="1"/>
      <protection locked="0"/>
    </xf>
    <xf numFmtId="0" fontId="13" fillId="3" borderId="18" xfId="0" applyFont="1" applyFill="1" applyBorder="1" applyAlignment="1" applyProtection="1">
      <alignment vertical="center" wrapText="1"/>
      <protection locked="0"/>
    </xf>
    <xf numFmtId="0" fontId="3" fillId="4" borderId="25" xfId="0" applyFont="1" applyFill="1" applyBorder="1" applyAlignment="1" applyProtection="1">
      <alignment horizontal="center" vertical="center"/>
      <protection locked="0"/>
    </xf>
    <xf numFmtId="0" fontId="17" fillId="2" borderId="16" xfId="0" applyFont="1" applyFill="1" applyBorder="1" applyAlignment="1" applyProtection="1">
      <alignment horizontal="center"/>
      <protection locked="0"/>
    </xf>
    <xf numFmtId="0" fontId="17" fillId="2" borderId="0" xfId="0" applyFont="1" applyFill="1" applyBorder="1" applyAlignment="1" applyProtection="1">
      <alignment horizontal="center"/>
      <protection locked="0"/>
    </xf>
    <xf numFmtId="0" fontId="17" fillId="2" borderId="5" xfId="0" applyFont="1" applyFill="1" applyBorder="1" applyAlignment="1" applyProtection="1">
      <alignment horizontal="center"/>
      <protection locked="0"/>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22" fillId="8" borderId="3" xfId="0" applyFont="1" applyFill="1" applyBorder="1" applyAlignment="1" applyProtection="1">
      <alignment horizontal="center" vertical="center"/>
      <protection locked="0"/>
    </xf>
    <xf numFmtId="0" fontId="22" fillId="8" borderId="11" xfId="0" applyFont="1" applyFill="1" applyBorder="1" applyAlignment="1" applyProtection="1">
      <alignment horizontal="center" vertical="center"/>
      <protection locked="0"/>
    </xf>
    <xf numFmtId="2" fontId="22" fillId="8" borderId="15" xfId="0" applyNumberFormat="1" applyFont="1" applyFill="1" applyBorder="1" applyAlignment="1" applyProtection="1">
      <alignment horizontal="center" vertical="center"/>
      <protection locked="0"/>
    </xf>
    <xf numFmtId="2" fontId="22" fillId="8" borderId="15" xfId="0" applyNumberFormat="1" applyFont="1" applyFill="1" applyBorder="1" applyAlignment="1" applyProtection="1">
      <alignment horizontal="center" vertical="center"/>
    </xf>
    <xf numFmtId="2" fontId="22" fillId="8" borderId="29" xfId="0" applyNumberFormat="1" applyFont="1" applyFill="1" applyBorder="1" applyAlignment="1" applyProtection="1">
      <alignment horizontal="center" vertical="center"/>
    </xf>
    <xf numFmtId="0" fontId="22" fillId="8" borderId="14" xfId="0" applyFont="1" applyFill="1" applyBorder="1" applyAlignment="1" applyProtection="1">
      <alignment horizontal="center" vertical="center"/>
      <protection locked="0"/>
    </xf>
    <xf numFmtId="1" fontId="22" fillId="8" borderId="15" xfId="0" applyNumberFormat="1" applyFont="1" applyFill="1" applyBorder="1" applyAlignment="1" applyProtection="1">
      <alignment horizontal="center" vertical="center"/>
    </xf>
    <xf numFmtId="1" fontId="22" fillId="8" borderId="29" xfId="0" applyNumberFormat="1" applyFont="1" applyFill="1" applyBorder="1" applyAlignment="1" applyProtection="1">
      <alignment horizontal="center" vertical="center"/>
    </xf>
    <xf numFmtId="10" fontId="22" fillId="8" borderId="3" xfId="0" applyNumberFormat="1" applyFont="1" applyFill="1" applyBorder="1" applyAlignment="1" applyProtection="1">
      <alignment horizontal="center" vertical="center"/>
      <protection locked="0"/>
    </xf>
    <xf numFmtId="166" fontId="22" fillId="8" borderId="3" xfId="0" applyNumberFormat="1" applyFont="1" applyFill="1" applyBorder="1" applyAlignment="1" applyProtection="1">
      <alignment horizontal="center" vertical="center"/>
      <protection locked="0"/>
    </xf>
    <xf numFmtId="1" fontId="9" fillId="8" borderId="3" xfId="0" applyNumberFormat="1" applyFont="1" applyFill="1" applyBorder="1" applyAlignment="1" applyProtection="1">
      <alignment horizontal="center" vertical="center"/>
      <protection locked="0"/>
    </xf>
    <xf numFmtId="1" fontId="9" fillId="8" borderId="36" xfId="0" applyNumberFormat="1" applyFont="1" applyFill="1" applyBorder="1" applyAlignment="1" applyProtection="1">
      <alignment horizontal="center" vertical="center"/>
      <protection locked="0"/>
    </xf>
    <xf numFmtId="1" fontId="3" fillId="8" borderId="19" xfId="0" applyNumberFormat="1" applyFont="1" applyFill="1" applyBorder="1" applyAlignment="1" applyProtection="1">
      <alignment horizontal="center" vertical="center"/>
    </xf>
    <xf numFmtId="1" fontId="22" fillId="8" borderId="3" xfId="0" applyNumberFormat="1" applyFont="1" applyFill="1" applyBorder="1" applyAlignment="1" applyProtection="1">
      <alignment horizontal="center" vertical="center"/>
      <protection locked="0"/>
    </xf>
    <xf numFmtId="1" fontId="22" fillId="8" borderId="36" xfId="0" applyNumberFormat="1" applyFont="1" applyFill="1" applyBorder="1" applyAlignment="1" applyProtection="1">
      <alignment horizontal="center" vertical="center"/>
      <protection locked="0"/>
    </xf>
    <xf numFmtId="166" fontId="22" fillId="8" borderId="36" xfId="0" applyNumberFormat="1" applyFont="1" applyFill="1" applyBorder="1" applyAlignment="1" applyProtection="1">
      <alignment horizontal="center" vertical="center"/>
      <protection locked="0"/>
    </xf>
    <xf numFmtId="166" fontId="3" fillId="8" borderId="19" xfId="0" applyNumberFormat="1" applyFont="1" applyFill="1" applyBorder="1" applyAlignment="1" applyProtection="1">
      <alignment horizontal="center" vertical="center"/>
    </xf>
    <xf numFmtId="166" fontId="22" fillId="8" borderId="4" xfId="0" applyNumberFormat="1" applyFont="1" applyFill="1" applyBorder="1" applyAlignment="1" applyProtection="1">
      <alignment horizontal="center" vertical="center"/>
      <protection locked="0"/>
    </xf>
    <xf numFmtId="166" fontId="22" fillId="8" borderId="35" xfId="0" applyNumberFormat="1" applyFont="1" applyFill="1" applyBorder="1" applyAlignment="1" applyProtection="1">
      <alignment horizontal="center" vertical="center"/>
      <protection locked="0"/>
    </xf>
    <xf numFmtId="166" fontId="3" fillId="8" borderId="20" xfId="0" applyNumberFormat="1" applyFont="1" applyFill="1" applyBorder="1" applyAlignment="1" applyProtection="1">
      <alignment horizontal="center" vertical="center"/>
    </xf>
    <xf numFmtId="0" fontId="22" fillId="8" borderId="41" xfId="0" applyFont="1" applyFill="1" applyBorder="1" applyAlignment="1" applyProtection="1">
      <alignment horizontal="center" vertical="center"/>
      <protection locked="0"/>
    </xf>
    <xf numFmtId="0" fontId="22" fillId="8" borderId="42" xfId="0" applyFont="1" applyFill="1" applyBorder="1" applyAlignment="1" applyProtection="1">
      <alignment horizontal="center" vertical="center"/>
      <protection locked="0"/>
    </xf>
    <xf numFmtId="1" fontId="3" fillId="8" borderId="21" xfId="0" applyNumberFormat="1" applyFont="1" applyFill="1" applyBorder="1" applyAlignment="1" applyProtection="1">
      <alignment horizontal="center" vertical="center"/>
    </xf>
    <xf numFmtId="0" fontId="10" fillId="8" borderId="39" xfId="0" applyFont="1" applyFill="1" applyBorder="1" applyAlignment="1" applyProtection="1">
      <alignment vertical="center" wrapText="1"/>
    </xf>
    <xf numFmtId="1" fontId="10" fillId="9" borderId="27" xfId="0" applyNumberFormat="1" applyFont="1" applyFill="1" applyBorder="1" applyAlignment="1" applyProtection="1">
      <alignment horizontal="center" vertical="center"/>
      <protection locked="0"/>
    </xf>
    <xf numFmtId="1" fontId="22" fillId="9" borderId="27" xfId="0" applyNumberFormat="1" applyFont="1" applyFill="1" applyBorder="1" applyAlignment="1" applyProtection="1">
      <alignment horizontal="center" vertical="center"/>
      <protection locked="0"/>
    </xf>
    <xf numFmtId="166" fontId="22" fillId="9" borderId="27" xfId="0" applyNumberFormat="1" applyFont="1" applyFill="1" applyBorder="1" applyAlignment="1" applyProtection="1">
      <alignment horizontal="center" vertical="center"/>
      <protection locked="0"/>
    </xf>
    <xf numFmtId="166" fontId="22" fillId="9" borderId="13" xfId="0" applyNumberFormat="1" applyFont="1" applyFill="1" applyBorder="1" applyAlignment="1" applyProtection="1">
      <alignment horizontal="center" vertical="center"/>
      <protection locked="0"/>
    </xf>
    <xf numFmtId="165" fontId="22" fillId="9" borderId="3" xfId="0" applyNumberFormat="1" applyFont="1" applyFill="1" applyBorder="1" applyAlignment="1" applyProtection="1">
      <alignment horizontal="center" vertical="center"/>
      <protection locked="0"/>
    </xf>
    <xf numFmtId="165" fontId="22" fillId="9" borderId="11" xfId="0" applyNumberFormat="1" applyFont="1" applyFill="1" applyBorder="1" applyAlignment="1" applyProtection="1">
      <alignment horizontal="center" vertical="center"/>
      <protection locked="0"/>
    </xf>
    <xf numFmtId="0" fontId="22" fillId="9" borderId="15" xfId="0" applyFont="1" applyFill="1" applyBorder="1" applyAlignment="1" applyProtection="1">
      <alignment horizontal="center" vertical="center"/>
      <protection locked="0"/>
    </xf>
    <xf numFmtId="0" fontId="22" fillId="9" borderId="29"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4" fillId="3" borderId="22" xfId="0" applyFont="1" applyFill="1" applyBorder="1" applyAlignment="1">
      <alignment vertical="center"/>
    </xf>
    <xf numFmtId="0" fontId="4" fillId="3" borderId="23" xfId="0" applyFont="1" applyFill="1" applyBorder="1" applyAlignment="1">
      <alignment horizontal="center" vertical="center"/>
    </xf>
    <xf numFmtId="0" fontId="5" fillId="8" borderId="30" xfId="0" applyFont="1" applyFill="1" applyBorder="1" applyAlignment="1">
      <alignment vertical="center"/>
    </xf>
    <xf numFmtId="0" fontId="5" fillId="8" borderId="22" xfId="0" applyFont="1" applyFill="1" applyBorder="1" applyAlignment="1">
      <alignment vertical="center"/>
    </xf>
    <xf numFmtId="0" fontId="5" fillId="5" borderId="22" xfId="0" applyFont="1" applyFill="1" applyBorder="1" applyAlignment="1">
      <alignment vertical="center"/>
    </xf>
    <xf numFmtId="0" fontId="3" fillId="4" borderId="10" xfId="0" applyFont="1" applyFill="1" applyBorder="1" applyAlignment="1" applyProtection="1">
      <alignment vertical="center"/>
      <protection locked="0"/>
    </xf>
    <xf numFmtId="0" fontId="1" fillId="6" borderId="37" xfId="0" applyFont="1" applyFill="1" applyBorder="1" applyAlignment="1" applyProtection="1">
      <alignment horizontal="right" vertical="center" wrapText="1"/>
    </xf>
    <xf numFmtId="0" fontId="10" fillId="6" borderId="37" xfId="0" applyFont="1" applyFill="1" applyBorder="1" applyAlignment="1" applyProtection="1">
      <alignment horizontal="right" vertical="center" wrapText="1"/>
    </xf>
    <xf numFmtId="0" fontId="5" fillId="6" borderId="22" xfId="0" applyFont="1" applyFill="1" applyBorder="1" applyAlignment="1">
      <alignment horizontal="right" vertical="center"/>
    </xf>
    <xf numFmtId="0" fontId="5" fillId="6" borderId="36" xfId="0" applyFont="1" applyFill="1" applyBorder="1" applyAlignment="1">
      <alignment horizontal="right" vertical="center" wrapText="1"/>
    </xf>
    <xf numFmtId="0" fontId="5" fillId="6" borderId="37" xfId="0" applyFont="1" applyFill="1" applyBorder="1" applyAlignment="1">
      <alignment horizontal="right" vertical="center" wrapText="1"/>
    </xf>
    <xf numFmtId="0" fontId="1" fillId="9" borderId="9" xfId="0" applyFont="1" applyFill="1" applyBorder="1" applyAlignment="1" applyProtection="1">
      <alignment vertical="center" wrapText="1"/>
    </xf>
    <xf numFmtId="0" fontId="6" fillId="9" borderId="9" xfId="0" applyFont="1" applyFill="1" applyBorder="1" applyAlignment="1" applyProtection="1">
      <alignment horizontal="center" vertical="center" wrapText="1"/>
    </xf>
    <xf numFmtId="0" fontId="10" fillId="8" borderId="39" xfId="0" applyFont="1" applyFill="1" applyBorder="1" applyAlignment="1" applyProtection="1">
      <alignment horizontal="center" vertical="center" wrapText="1"/>
    </xf>
    <xf numFmtId="0" fontId="1" fillId="9" borderId="9" xfId="0" applyFont="1" applyFill="1" applyBorder="1" applyAlignment="1" applyProtection="1">
      <alignment vertical="center" wrapText="1"/>
      <protection locked="0"/>
    </xf>
    <xf numFmtId="10" fontId="22" fillId="3" borderId="15" xfId="1" applyNumberFormat="1" applyFont="1" applyFill="1" applyBorder="1" applyAlignment="1" applyProtection="1">
      <alignment horizontal="center" vertical="center"/>
    </xf>
    <xf numFmtId="10" fontId="22" fillId="3" borderId="29" xfId="1" applyNumberFormat="1" applyFont="1" applyFill="1" applyBorder="1" applyAlignment="1" applyProtection="1">
      <alignment horizontal="center" vertical="center"/>
    </xf>
    <xf numFmtId="10" fontId="22" fillId="6" borderId="15" xfId="1" applyNumberFormat="1" applyFont="1" applyFill="1" applyBorder="1" applyAlignment="1" applyProtection="1">
      <alignment horizontal="center" vertical="center"/>
    </xf>
    <xf numFmtId="10" fontId="22" fillId="6" borderId="29" xfId="1" applyNumberFormat="1" applyFont="1" applyFill="1" applyBorder="1" applyAlignment="1" applyProtection="1">
      <alignment horizontal="center" vertical="center"/>
    </xf>
    <xf numFmtId="1" fontId="22" fillId="3" borderId="15" xfId="0" applyNumberFormat="1" applyFont="1" applyFill="1" applyBorder="1" applyAlignment="1" applyProtection="1">
      <alignment horizontal="center" vertical="center"/>
    </xf>
    <xf numFmtId="1" fontId="22" fillId="3" borderId="29" xfId="0" applyNumberFormat="1" applyFont="1" applyFill="1" applyBorder="1" applyAlignment="1" applyProtection="1">
      <alignment horizontal="center" vertical="center"/>
    </xf>
    <xf numFmtId="2" fontId="22" fillId="3" borderId="15" xfId="0" applyNumberFormat="1" applyFont="1" applyFill="1" applyBorder="1" applyAlignment="1" applyProtection="1">
      <alignment horizontal="center" vertical="center"/>
    </xf>
    <xf numFmtId="2" fontId="22" fillId="3" borderId="29" xfId="0" applyNumberFormat="1" applyFont="1" applyFill="1" applyBorder="1" applyAlignment="1" applyProtection="1">
      <alignment horizontal="center" vertical="center"/>
    </xf>
    <xf numFmtId="1" fontId="3" fillId="3" borderId="19" xfId="0" applyNumberFormat="1" applyFont="1" applyFill="1" applyBorder="1" applyAlignment="1" applyProtection="1">
      <alignment horizontal="center" vertical="center"/>
    </xf>
    <xf numFmtId="166" fontId="3" fillId="3" borderId="19" xfId="0" applyNumberFormat="1" applyFont="1" applyFill="1" applyBorder="1" applyAlignment="1" applyProtection="1">
      <alignment horizontal="center" vertical="center"/>
    </xf>
    <xf numFmtId="166" fontId="3" fillId="3" borderId="20" xfId="0" applyNumberFormat="1" applyFont="1" applyFill="1" applyBorder="1" applyAlignment="1" applyProtection="1">
      <alignment horizontal="center" vertical="center"/>
    </xf>
    <xf numFmtId="1" fontId="3" fillId="3" borderId="21" xfId="0" applyNumberFormat="1" applyFont="1" applyFill="1" applyBorder="1" applyAlignment="1" applyProtection="1">
      <alignment horizontal="center" vertical="center"/>
    </xf>
    <xf numFmtId="0" fontId="10" fillId="5" borderId="39" xfId="0" applyFont="1" applyFill="1" applyBorder="1" applyAlignment="1" applyProtection="1">
      <alignment vertical="center" wrapText="1"/>
    </xf>
    <xf numFmtId="1" fontId="10" fillId="4" borderId="27" xfId="0" applyNumberFormat="1" applyFont="1" applyFill="1" applyBorder="1" applyAlignment="1" applyProtection="1">
      <alignment horizontal="center" vertical="center"/>
      <protection locked="0"/>
    </xf>
    <xf numFmtId="1" fontId="22" fillId="4" borderId="27" xfId="0" applyNumberFormat="1" applyFont="1" applyFill="1" applyBorder="1" applyAlignment="1" applyProtection="1">
      <alignment horizontal="center" vertical="center"/>
      <protection locked="0"/>
    </xf>
    <xf numFmtId="166" fontId="22" fillId="4" borderId="27" xfId="0" applyNumberFormat="1" applyFont="1" applyFill="1" applyBorder="1" applyAlignment="1" applyProtection="1">
      <alignment horizontal="center" vertical="center"/>
      <protection locked="0"/>
    </xf>
    <xf numFmtId="166" fontId="22" fillId="4" borderId="13" xfId="0" applyNumberFormat="1" applyFont="1" applyFill="1" applyBorder="1" applyAlignment="1" applyProtection="1">
      <alignment horizontal="center" vertical="center"/>
      <protection locked="0"/>
    </xf>
    <xf numFmtId="0" fontId="10" fillId="10" borderId="40" xfId="0" applyFont="1" applyFill="1" applyBorder="1" applyAlignment="1" applyProtection="1">
      <alignment horizontal="center" vertical="center"/>
      <protection locked="0"/>
    </xf>
    <xf numFmtId="0" fontId="17" fillId="2" borderId="16" xfId="0" applyFont="1" applyFill="1" applyBorder="1" applyAlignment="1" applyProtection="1">
      <alignment horizontal="center"/>
      <protection locked="0"/>
    </xf>
    <xf numFmtId="0" fontId="17" fillId="2" borderId="0" xfId="0" applyFont="1" applyFill="1" applyBorder="1" applyAlignment="1" applyProtection="1">
      <alignment horizontal="center"/>
      <protection locked="0"/>
    </xf>
    <xf numFmtId="0" fontId="17" fillId="2" borderId="5" xfId="0" applyFont="1" applyFill="1" applyBorder="1" applyAlignment="1" applyProtection="1">
      <alignment horizontal="center"/>
      <protection locked="0"/>
    </xf>
    <xf numFmtId="0" fontId="1" fillId="0" borderId="0" xfId="0" applyFont="1" applyAlignment="1">
      <alignment horizontal="center" vertical="center" wrapText="1"/>
    </xf>
    <xf numFmtId="0" fontId="22" fillId="3" borderId="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6"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horizontal="center" vertical="center"/>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0" fillId="0" borderId="3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17" fillId="2" borderId="30" xfId="0" applyFont="1" applyFill="1" applyBorder="1" applyAlignment="1" applyProtection="1">
      <alignment horizontal="center"/>
      <protection locked="0"/>
    </xf>
    <xf numFmtId="0" fontId="17" fillId="2" borderId="22" xfId="0" applyFont="1" applyFill="1" applyBorder="1" applyAlignment="1" applyProtection="1">
      <alignment horizontal="center"/>
      <protection locked="0"/>
    </xf>
    <xf numFmtId="0" fontId="17" fillId="2" borderId="23" xfId="0" applyFont="1" applyFill="1" applyBorder="1" applyAlignment="1" applyProtection="1">
      <alignment horizontal="center"/>
      <protection locked="0"/>
    </xf>
    <xf numFmtId="0" fontId="8" fillId="2" borderId="30"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wrapText="1"/>
      <protection locked="0"/>
    </xf>
    <xf numFmtId="0" fontId="6" fillId="3" borderId="23" xfId="0" applyFont="1" applyFill="1" applyBorder="1" applyAlignment="1">
      <alignment horizontal="center" vertical="center"/>
    </xf>
    <xf numFmtId="0" fontId="1" fillId="3" borderId="50" xfId="0" applyFont="1" applyFill="1" applyBorder="1" applyAlignment="1">
      <alignment horizontal="left" vertical="center"/>
    </xf>
    <xf numFmtId="0" fontId="1" fillId="3" borderId="3" xfId="0" applyFont="1" applyFill="1" applyBorder="1" applyAlignment="1">
      <alignment horizontal="left" vertical="center"/>
    </xf>
    <xf numFmtId="0" fontId="1" fillId="0" borderId="50" xfId="0" applyFont="1" applyBorder="1" applyAlignment="1">
      <alignment horizontal="left" vertical="center"/>
    </xf>
    <xf numFmtId="0" fontId="1" fillId="0" borderId="3" xfId="0" applyFont="1" applyBorder="1" applyAlignment="1">
      <alignment horizontal="left" vertical="center"/>
    </xf>
    <xf numFmtId="0" fontId="1" fillId="0" borderId="51" xfId="0" applyFont="1" applyBorder="1" applyAlignment="1">
      <alignment horizontal="left" vertical="center"/>
    </xf>
    <xf numFmtId="0" fontId="1" fillId="0" borderId="15" xfId="0" applyFont="1" applyBorder="1" applyAlignment="1">
      <alignment horizontal="left" vertical="center"/>
    </xf>
    <xf numFmtId="0" fontId="1"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22" fillId="0" borderId="7" xfId="0" applyFont="1" applyBorder="1" applyAlignment="1" applyProtection="1">
      <alignment horizontal="center" vertical="center"/>
    </xf>
    <xf numFmtId="0" fontId="22" fillId="0" borderId="2" xfId="0" applyFont="1" applyBorder="1" applyAlignment="1">
      <alignment horizontal="center" vertical="center"/>
    </xf>
    <xf numFmtId="0" fontId="4" fillId="2" borderId="4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22" fillId="3" borderId="7" xfId="0" applyFont="1" applyFill="1" applyBorder="1" applyAlignment="1" applyProtection="1">
      <alignment horizontal="center" vertical="center"/>
    </xf>
    <xf numFmtId="0" fontId="22" fillId="3" borderId="2" xfId="0" applyFont="1" applyFill="1" applyBorder="1" applyAlignment="1" applyProtection="1">
      <alignment horizontal="center" vertical="center"/>
    </xf>
    <xf numFmtId="0" fontId="22" fillId="0" borderId="2" xfId="0" applyFont="1" applyBorder="1"/>
    <xf numFmtId="0" fontId="4" fillId="3" borderId="52"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6" xfId="0" applyFont="1" applyFill="1" applyBorder="1" applyAlignment="1">
      <alignment horizontal="center" vertical="center"/>
    </xf>
    <xf numFmtId="0" fontId="19" fillId="3" borderId="43" xfId="0" applyFont="1" applyFill="1" applyBorder="1" applyAlignment="1" applyProtection="1">
      <alignment horizontal="center" vertical="center"/>
      <protection locked="0"/>
    </xf>
    <xf numFmtId="0" fontId="19" fillId="3" borderId="18" xfId="0" applyFont="1" applyFill="1" applyBorder="1" applyAlignment="1" applyProtection="1">
      <alignment horizontal="center" vertical="center"/>
      <protection locked="0"/>
    </xf>
    <xf numFmtId="0" fontId="20" fillId="3" borderId="18" xfId="0" applyFont="1" applyFill="1" applyBorder="1" applyAlignment="1" applyProtection="1">
      <alignment horizontal="center" vertical="center"/>
      <protection locked="0"/>
    </xf>
    <xf numFmtId="0" fontId="21" fillId="3" borderId="18"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0" fillId="0" borderId="0" xfId="0" applyAlignment="1">
      <alignment horizontal="right" vertical="top"/>
    </xf>
    <xf numFmtId="0" fontId="8" fillId="2" borderId="43"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0" fillId="0" borderId="0" xfId="0"/>
    <xf numFmtId="0" fontId="1" fillId="0" borderId="0" xfId="0" applyFont="1" applyAlignment="1">
      <alignment horizontal="left" vertical="top" wrapText="1"/>
    </xf>
    <xf numFmtId="0" fontId="0" fillId="0" borderId="0" xfId="0" applyAlignment="1">
      <alignment horizontal="left" vertical="center" wrapText="1"/>
    </xf>
    <xf numFmtId="0" fontId="27" fillId="3" borderId="49" xfId="0" applyFont="1" applyFill="1" applyBorder="1" applyAlignment="1">
      <alignment horizontal="right" vertical="center"/>
    </xf>
    <xf numFmtId="0" fontId="22" fillId="0" borderId="44" xfId="0" applyFont="1" applyBorder="1" applyAlignment="1" applyProtection="1">
      <alignment horizontal="center" vertical="center"/>
    </xf>
    <xf numFmtId="0" fontId="22" fillId="0" borderId="45" xfId="0" applyFont="1" applyBorder="1" applyAlignment="1">
      <alignment horizontal="center" vertical="center"/>
    </xf>
    <xf numFmtId="0" fontId="0" fillId="3" borderId="22" xfId="0" applyFill="1" applyBorder="1" applyAlignment="1">
      <alignment horizontal="center" vertical="center"/>
    </xf>
    <xf numFmtId="0" fontId="13" fillId="5" borderId="0" xfId="0" applyFont="1" applyFill="1" applyBorder="1" applyAlignment="1" applyProtection="1">
      <alignment horizontal="center" vertical="center" wrapText="1"/>
      <protection locked="0"/>
    </xf>
    <xf numFmtId="0" fontId="13" fillId="5" borderId="57" xfId="0" applyFont="1" applyFill="1" applyBorder="1" applyAlignment="1" applyProtection="1">
      <alignment horizontal="center" vertical="center" wrapText="1"/>
      <protection locked="0"/>
    </xf>
    <xf numFmtId="0" fontId="12" fillId="3" borderId="0" xfId="0" applyFont="1" applyFill="1" applyBorder="1" applyAlignment="1">
      <alignment horizontal="center" vertical="center"/>
    </xf>
    <xf numFmtId="0" fontId="26" fillId="3" borderId="0" xfId="0" applyFont="1" applyFill="1" applyBorder="1" applyAlignment="1" applyProtection="1">
      <alignment horizontal="center" vertical="center" wrapText="1"/>
      <protection locked="0"/>
    </xf>
    <xf numFmtId="0" fontId="26" fillId="3" borderId="18"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left" vertical="center"/>
    </xf>
    <xf numFmtId="0" fontId="4" fillId="5" borderId="0" xfId="0" applyFont="1" applyFill="1" applyBorder="1" applyAlignment="1" applyProtection="1">
      <alignment horizontal="left" vertical="center"/>
    </xf>
    <xf numFmtId="0" fontId="4" fillId="5" borderId="5" xfId="0" applyFont="1" applyFill="1" applyBorder="1" applyAlignment="1" applyProtection="1">
      <alignment horizontal="left" vertical="center"/>
    </xf>
    <xf numFmtId="0" fontId="4" fillId="3" borderId="30" xfId="0" applyFont="1" applyFill="1" applyBorder="1" applyAlignment="1">
      <alignment horizontal="right"/>
    </xf>
    <xf numFmtId="0" fontId="11" fillId="3" borderId="23" xfId="0" applyFont="1" applyFill="1" applyBorder="1" applyAlignment="1">
      <alignment horizontal="right"/>
    </xf>
    <xf numFmtId="0" fontId="11" fillId="3" borderId="16" xfId="0" applyFont="1" applyFill="1" applyBorder="1" applyAlignment="1">
      <alignment horizontal="right"/>
    </xf>
    <xf numFmtId="0" fontId="11" fillId="3" borderId="5" xfId="0" applyFont="1" applyFill="1" applyBorder="1" applyAlignment="1">
      <alignment horizontal="right"/>
    </xf>
    <xf numFmtId="0" fontId="11" fillId="3" borderId="43" xfId="0" applyFont="1" applyFill="1" applyBorder="1" applyAlignment="1">
      <alignment horizontal="right"/>
    </xf>
    <xf numFmtId="0" fontId="11" fillId="3" borderId="6" xfId="0" applyFont="1" applyFill="1" applyBorder="1" applyAlignment="1">
      <alignment horizontal="right"/>
    </xf>
    <xf numFmtId="0" fontId="2" fillId="3" borderId="30" xfId="0" applyFont="1" applyFill="1" applyBorder="1" applyAlignment="1">
      <alignment horizontal="center"/>
    </xf>
    <xf numFmtId="0" fontId="0" fillId="3" borderId="22" xfId="0" applyFill="1" applyBorder="1" applyAlignment="1">
      <alignment horizontal="center"/>
    </xf>
    <xf numFmtId="0" fontId="0" fillId="3" borderId="23" xfId="0" applyFill="1" applyBorder="1" applyAlignment="1">
      <alignment horizontal="center"/>
    </xf>
    <xf numFmtId="0" fontId="10" fillId="0" borderId="31" xfId="0" applyFont="1" applyFill="1" applyBorder="1" applyAlignment="1">
      <alignment horizontal="center" vertical="center"/>
    </xf>
    <xf numFmtId="0" fontId="10" fillId="0" borderId="26" xfId="0" applyFont="1" applyFill="1" applyBorder="1" applyAlignment="1">
      <alignment horizontal="center" vertical="center"/>
    </xf>
    <xf numFmtId="0" fontId="10" fillId="3" borderId="7" xfId="0" applyFont="1" applyFill="1" applyBorder="1" applyAlignment="1">
      <alignment horizontal="left" vertical="center"/>
    </xf>
    <xf numFmtId="0" fontId="10" fillId="3" borderId="2" xfId="0" applyFont="1" applyFill="1" applyBorder="1" applyAlignment="1">
      <alignment horizontal="left" vertical="center"/>
    </xf>
    <xf numFmtId="0" fontId="10" fillId="3" borderId="8" xfId="0" applyFont="1" applyFill="1" applyBorder="1" applyAlignment="1">
      <alignment horizontal="left" vertical="center"/>
    </xf>
    <xf numFmtId="0" fontId="10" fillId="3" borderId="10" xfId="0" applyFont="1" applyFill="1" applyBorder="1" applyAlignment="1">
      <alignment horizontal="left" vertical="center"/>
    </xf>
    <xf numFmtId="0" fontId="3" fillId="4" borderId="25" xfId="0" applyFont="1" applyFill="1" applyBorder="1" applyAlignment="1" applyProtection="1">
      <alignment horizontal="center" vertical="center"/>
      <protection locked="0"/>
    </xf>
    <xf numFmtId="0" fontId="3" fillId="4" borderId="26"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0" fillId="0" borderId="0" xfId="0" applyFill="1" applyAlignment="1">
      <alignment vertic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18" fillId="3" borderId="22" xfId="0" applyFont="1" applyFill="1" applyBorder="1" applyAlignment="1" applyProtection="1">
      <alignment horizontal="left" vertical="top" wrapText="1"/>
      <protection locked="0"/>
    </xf>
    <xf numFmtId="0" fontId="18" fillId="3" borderId="23"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2" fillId="0" borderId="46" xfId="0" applyFont="1" applyBorder="1" applyAlignment="1" applyProtection="1">
      <alignment horizontal="center" vertical="center"/>
    </xf>
    <xf numFmtId="0" fontId="22" fillId="0" borderId="47" xfId="0" applyFont="1" applyBorder="1" applyAlignment="1" applyProtection="1">
      <alignment horizont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1" fillId="0" borderId="0" xfId="0" applyFont="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133350</xdr:colOff>
      <xdr:row>23</xdr:row>
      <xdr:rowOff>104775</xdr:rowOff>
    </xdr:from>
    <xdr:to>
      <xdr:col>16</xdr:col>
      <xdr:colOff>504825</xdr:colOff>
      <xdr:row>25</xdr:row>
      <xdr:rowOff>219075</xdr:rowOff>
    </xdr:to>
    <xdr:sp macro="" textlink="">
      <xdr:nvSpPr>
        <xdr:cNvPr id="2" name="Text Box 4">
          <a:extLst>
            <a:ext uri="{FF2B5EF4-FFF2-40B4-BE49-F238E27FC236}">
              <a16:creationId xmlns:a16="http://schemas.microsoft.com/office/drawing/2014/main" id="{66F1A433-B4FB-422B-9426-5727067B76F3}"/>
            </a:ext>
          </a:extLst>
        </xdr:cNvPr>
        <xdr:cNvSpPr txBox="1">
          <a:spLocks noChangeArrowheads="1"/>
        </xdr:cNvSpPr>
      </xdr:nvSpPr>
      <xdr:spPr bwMode="auto">
        <a:xfrm>
          <a:off x="12706350" y="5981700"/>
          <a:ext cx="981075" cy="7048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F2</a:t>
          </a:r>
          <a:endParaRPr lang="en-CA"/>
        </a:p>
      </xdr:txBody>
    </xdr:sp>
    <xdr:clientData/>
  </xdr:twoCellAnchor>
  <xdr:twoCellAnchor>
    <xdr:from>
      <xdr:col>15</xdr:col>
      <xdr:colOff>104775</xdr:colOff>
      <xdr:row>33</xdr:row>
      <xdr:rowOff>104775</xdr:rowOff>
    </xdr:from>
    <xdr:to>
      <xdr:col>16</xdr:col>
      <xdr:colOff>476250</xdr:colOff>
      <xdr:row>36</xdr:row>
      <xdr:rowOff>104775</xdr:rowOff>
    </xdr:to>
    <xdr:sp macro="" textlink="">
      <xdr:nvSpPr>
        <xdr:cNvPr id="3" name="Text Box 5">
          <a:extLst>
            <a:ext uri="{FF2B5EF4-FFF2-40B4-BE49-F238E27FC236}">
              <a16:creationId xmlns:a16="http://schemas.microsoft.com/office/drawing/2014/main" id="{2A1E74BD-BAEF-4B41-B06C-51DA0F90F005}"/>
            </a:ext>
          </a:extLst>
        </xdr:cNvPr>
        <xdr:cNvSpPr txBox="1">
          <a:spLocks noChangeArrowheads="1"/>
        </xdr:cNvSpPr>
      </xdr:nvSpPr>
      <xdr:spPr bwMode="auto">
        <a:xfrm>
          <a:off x="12677775" y="8553450"/>
          <a:ext cx="981075" cy="742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H2</a:t>
          </a:r>
          <a:endParaRPr lang="en-CA"/>
        </a:p>
      </xdr:txBody>
    </xdr:sp>
    <xdr:clientData/>
  </xdr:twoCellAnchor>
  <xdr:twoCellAnchor>
    <xdr:from>
      <xdr:col>1</xdr:col>
      <xdr:colOff>125730</xdr:colOff>
      <xdr:row>2</xdr:row>
      <xdr:rowOff>152400</xdr:rowOff>
    </xdr:from>
    <xdr:to>
      <xdr:col>2</xdr:col>
      <xdr:colOff>815340</xdr:colOff>
      <xdr:row>3</xdr:row>
      <xdr:rowOff>200025</xdr:rowOff>
    </xdr:to>
    <xdr:pic>
      <xdr:nvPicPr>
        <xdr:cNvPr id="4" name="Picture 17" descr="Description: https://intranet.transportation.alberta.ca/commu/Shared%20Documents/Transportation%20Logos/AB-Transportation%20Black%20RGB%20V.jpg">
          <a:extLst>
            <a:ext uri="{FF2B5EF4-FFF2-40B4-BE49-F238E27FC236}">
              <a16:creationId xmlns:a16="http://schemas.microsoft.com/office/drawing/2014/main" id="{63E7E29B-8A20-4FF7-AEDA-C4DA40071FB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5447"/>
        <a:stretch/>
      </xdr:blipFill>
      <xdr:spPr bwMode="auto">
        <a:xfrm>
          <a:off x="373380" y="323850"/>
          <a:ext cx="19469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133350</xdr:colOff>
      <xdr:row>23</xdr:row>
      <xdr:rowOff>104775</xdr:rowOff>
    </xdr:from>
    <xdr:to>
      <xdr:col>22</xdr:col>
      <xdr:colOff>504825</xdr:colOff>
      <xdr:row>25</xdr:row>
      <xdr:rowOff>219075</xdr:rowOff>
    </xdr:to>
    <xdr:sp macro="" textlink="">
      <xdr:nvSpPr>
        <xdr:cNvPr id="6" name="Text Box 4">
          <a:extLst>
            <a:ext uri="{FF2B5EF4-FFF2-40B4-BE49-F238E27FC236}">
              <a16:creationId xmlns:a16="http://schemas.microsoft.com/office/drawing/2014/main" id="{E1589A9C-3DF4-4EF4-8882-F9B2034B27C6}"/>
            </a:ext>
          </a:extLst>
        </xdr:cNvPr>
        <xdr:cNvSpPr txBox="1">
          <a:spLocks noChangeArrowheads="1"/>
        </xdr:cNvSpPr>
      </xdr:nvSpPr>
      <xdr:spPr bwMode="auto">
        <a:xfrm>
          <a:off x="16363950" y="5981700"/>
          <a:ext cx="981075" cy="7048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B16/E47</a:t>
          </a:r>
        </a:p>
        <a:p>
          <a:pPr algn="ctr" rtl="0">
            <a:lnSpc>
              <a:spcPts val="1100"/>
            </a:lnSpc>
            <a:defRPr sz="1000"/>
          </a:pPr>
          <a:endParaRPr lang="en-CA"/>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133350</xdr:colOff>
      <xdr:row>23</xdr:row>
      <xdr:rowOff>104775</xdr:rowOff>
    </xdr:from>
    <xdr:to>
      <xdr:col>16</xdr:col>
      <xdr:colOff>504825</xdr:colOff>
      <xdr:row>25</xdr:row>
      <xdr:rowOff>219075</xdr:rowOff>
    </xdr:to>
    <xdr:sp macro="" textlink="">
      <xdr:nvSpPr>
        <xdr:cNvPr id="2" name="Text Box 4">
          <a:extLst>
            <a:ext uri="{FF2B5EF4-FFF2-40B4-BE49-F238E27FC236}">
              <a16:creationId xmlns:a16="http://schemas.microsoft.com/office/drawing/2014/main" id="{0C2526DF-65A3-4892-99D5-4CFC1017BCAA}"/>
            </a:ext>
          </a:extLst>
        </xdr:cNvPr>
        <xdr:cNvSpPr txBox="1">
          <a:spLocks noChangeArrowheads="1"/>
        </xdr:cNvSpPr>
      </xdr:nvSpPr>
      <xdr:spPr bwMode="auto">
        <a:xfrm>
          <a:off x="13134975" y="6715125"/>
          <a:ext cx="981075" cy="6762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F2</a:t>
          </a:r>
          <a:endParaRPr lang="en-CA"/>
        </a:p>
      </xdr:txBody>
    </xdr:sp>
    <xdr:clientData/>
  </xdr:twoCellAnchor>
  <xdr:twoCellAnchor>
    <xdr:from>
      <xdr:col>15</xdr:col>
      <xdr:colOff>104775</xdr:colOff>
      <xdr:row>33</xdr:row>
      <xdr:rowOff>104775</xdr:rowOff>
    </xdr:from>
    <xdr:to>
      <xdr:col>16</xdr:col>
      <xdr:colOff>476250</xdr:colOff>
      <xdr:row>36</xdr:row>
      <xdr:rowOff>104775</xdr:rowOff>
    </xdr:to>
    <xdr:sp macro="" textlink="">
      <xdr:nvSpPr>
        <xdr:cNvPr id="3" name="Text Box 5">
          <a:extLst>
            <a:ext uri="{FF2B5EF4-FFF2-40B4-BE49-F238E27FC236}">
              <a16:creationId xmlns:a16="http://schemas.microsoft.com/office/drawing/2014/main" id="{39AE55BE-204C-4F01-A8FA-781C36ADB148}"/>
            </a:ext>
          </a:extLst>
        </xdr:cNvPr>
        <xdr:cNvSpPr txBox="1">
          <a:spLocks noChangeArrowheads="1"/>
        </xdr:cNvSpPr>
      </xdr:nvSpPr>
      <xdr:spPr bwMode="auto">
        <a:xfrm>
          <a:off x="13106400" y="9372600"/>
          <a:ext cx="981075" cy="742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H2</a:t>
          </a:r>
          <a:endParaRPr lang="en-CA"/>
        </a:p>
      </xdr:txBody>
    </xdr:sp>
    <xdr:clientData/>
  </xdr:twoCellAnchor>
  <xdr:twoCellAnchor>
    <xdr:from>
      <xdr:col>1</xdr:col>
      <xdr:colOff>125730</xdr:colOff>
      <xdr:row>2</xdr:row>
      <xdr:rowOff>152400</xdr:rowOff>
    </xdr:from>
    <xdr:to>
      <xdr:col>2</xdr:col>
      <xdr:colOff>815340</xdr:colOff>
      <xdr:row>3</xdr:row>
      <xdr:rowOff>200025</xdr:rowOff>
    </xdr:to>
    <xdr:pic>
      <xdr:nvPicPr>
        <xdr:cNvPr id="4" name="Picture 17" descr="Description: https://intranet.transportation.alberta.ca/commu/Shared%20Documents/Transportation%20Logos/AB-Transportation%20Black%20RGB%20V.jpg">
          <a:extLst>
            <a:ext uri="{FF2B5EF4-FFF2-40B4-BE49-F238E27FC236}">
              <a16:creationId xmlns:a16="http://schemas.microsoft.com/office/drawing/2014/main" id="{7951887D-153F-4CC8-9741-241857D2D0A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5447"/>
        <a:stretch/>
      </xdr:blipFill>
      <xdr:spPr bwMode="auto">
        <a:xfrm>
          <a:off x="373380" y="933450"/>
          <a:ext cx="190881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133350</xdr:colOff>
      <xdr:row>23</xdr:row>
      <xdr:rowOff>104775</xdr:rowOff>
    </xdr:from>
    <xdr:to>
      <xdr:col>22</xdr:col>
      <xdr:colOff>504825</xdr:colOff>
      <xdr:row>25</xdr:row>
      <xdr:rowOff>219075</xdr:rowOff>
    </xdr:to>
    <xdr:sp macro="" textlink="">
      <xdr:nvSpPr>
        <xdr:cNvPr id="5" name="Text Box 4">
          <a:extLst>
            <a:ext uri="{FF2B5EF4-FFF2-40B4-BE49-F238E27FC236}">
              <a16:creationId xmlns:a16="http://schemas.microsoft.com/office/drawing/2014/main" id="{EF2900DE-B28D-4F76-B2CE-C291ECAD33D0}"/>
            </a:ext>
          </a:extLst>
        </xdr:cNvPr>
        <xdr:cNvSpPr txBox="1">
          <a:spLocks noChangeArrowheads="1"/>
        </xdr:cNvSpPr>
      </xdr:nvSpPr>
      <xdr:spPr bwMode="auto">
        <a:xfrm>
          <a:off x="16792575" y="6715125"/>
          <a:ext cx="981075" cy="6762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B16/E47</a:t>
          </a:r>
        </a:p>
        <a:p>
          <a:pPr algn="ctr" rtl="0">
            <a:lnSpc>
              <a:spcPts val="1100"/>
            </a:lnSpc>
            <a:defRPr sz="1000"/>
          </a:pPr>
          <a:endParaRPr lang="en-CA"/>
        </a:p>
      </xdr:txBody>
    </xdr:sp>
    <xdr:clientData/>
  </xdr:twoCellAnchor>
  <xdr:oneCellAnchor>
    <xdr:from>
      <xdr:col>2</xdr:col>
      <xdr:colOff>476250</xdr:colOff>
      <xdr:row>27</xdr:row>
      <xdr:rowOff>64111</xdr:rowOff>
    </xdr:from>
    <xdr:ext cx="6923942" cy="2440476"/>
    <xdr:sp macro="" textlink="">
      <xdr:nvSpPr>
        <xdr:cNvPr id="6" name="TextBox 5">
          <a:extLst>
            <a:ext uri="{FF2B5EF4-FFF2-40B4-BE49-F238E27FC236}">
              <a16:creationId xmlns:a16="http://schemas.microsoft.com/office/drawing/2014/main" id="{B85E558A-7160-48EC-B21B-777B2AE8B6A5}"/>
            </a:ext>
          </a:extLst>
        </xdr:cNvPr>
        <xdr:cNvSpPr txBox="1"/>
      </xdr:nvSpPr>
      <xdr:spPr>
        <a:xfrm rot="19658447">
          <a:off x="1941635" y="7803174"/>
          <a:ext cx="6923942" cy="2440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5000" b="1">
              <a:solidFill>
                <a:schemeClr val="tx1">
                  <a:alpha val="22000"/>
                </a:schemeClr>
              </a:solidFill>
              <a:latin typeface="+mn-lt"/>
            </a:rPr>
            <a:t>SAMPLE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15</xdr:col>
      <xdr:colOff>133350</xdr:colOff>
      <xdr:row>23</xdr:row>
      <xdr:rowOff>104775</xdr:rowOff>
    </xdr:from>
    <xdr:to>
      <xdr:col>16</xdr:col>
      <xdr:colOff>504825</xdr:colOff>
      <xdr:row>25</xdr:row>
      <xdr:rowOff>219075</xdr:rowOff>
    </xdr:to>
    <xdr:sp macro="" textlink="">
      <xdr:nvSpPr>
        <xdr:cNvPr id="2" name="Text Box 4">
          <a:extLst>
            <a:ext uri="{FF2B5EF4-FFF2-40B4-BE49-F238E27FC236}">
              <a16:creationId xmlns:a16="http://schemas.microsoft.com/office/drawing/2014/main" id="{1936F2B5-E44E-4928-A381-72BE7FD453A8}"/>
            </a:ext>
          </a:extLst>
        </xdr:cNvPr>
        <xdr:cNvSpPr txBox="1">
          <a:spLocks noChangeArrowheads="1"/>
        </xdr:cNvSpPr>
      </xdr:nvSpPr>
      <xdr:spPr bwMode="auto">
        <a:xfrm>
          <a:off x="13134975" y="6715125"/>
          <a:ext cx="981075" cy="6762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F2</a:t>
          </a:r>
          <a:endParaRPr lang="en-CA"/>
        </a:p>
      </xdr:txBody>
    </xdr:sp>
    <xdr:clientData/>
  </xdr:twoCellAnchor>
  <xdr:twoCellAnchor>
    <xdr:from>
      <xdr:col>15</xdr:col>
      <xdr:colOff>104775</xdr:colOff>
      <xdr:row>33</xdr:row>
      <xdr:rowOff>104775</xdr:rowOff>
    </xdr:from>
    <xdr:to>
      <xdr:col>16</xdr:col>
      <xdr:colOff>476250</xdr:colOff>
      <xdr:row>36</xdr:row>
      <xdr:rowOff>104775</xdr:rowOff>
    </xdr:to>
    <xdr:sp macro="" textlink="">
      <xdr:nvSpPr>
        <xdr:cNvPr id="3" name="Text Box 5">
          <a:extLst>
            <a:ext uri="{FF2B5EF4-FFF2-40B4-BE49-F238E27FC236}">
              <a16:creationId xmlns:a16="http://schemas.microsoft.com/office/drawing/2014/main" id="{BF1E5607-F270-44BB-9296-B88E2383EFCA}"/>
            </a:ext>
          </a:extLst>
        </xdr:cNvPr>
        <xdr:cNvSpPr txBox="1">
          <a:spLocks noChangeArrowheads="1"/>
        </xdr:cNvSpPr>
      </xdr:nvSpPr>
      <xdr:spPr bwMode="auto">
        <a:xfrm>
          <a:off x="13106400" y="9372600"/>
          <a:ext cx="981075" cy="742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H2</a:t>
          </a:r>
          <a:endParaRPr lang="en-CA"/>
        </a:p>
      </xdr:txBody>
    </xdr:sp>
    <xdr:clientData/>
  </xdr:twoCellAnchor>
  <xdr:twoCellAnchor>
    <xdr:from>
      <xdr:col>1</xdr:col>
      <xdr:colOff>125730</xdr:colOff>
      <xdr:row>2</xdr:row>
      <xdr:rowOff>152400</xdr:rowOff>
    </xdr:from>
    <xdr:to>
      <xdr:col>2</xdr:col>
      <xdr:colOff>815340</xdr:colOff>
      <xdr:row>3</xdr:row>
      <xdr:rowOff>200025</xdr:rowOff>
    </xdr:to>
    <xdr:pic>
      <xdr:nvPicPr>
        <xdr:cNvPr id="4" name="Picture 17" descr="Description: https://intranet.transportation.alberta.ca/commu/Shared%20Documents/Transportation%20Logos/AB-Transportation%20Black%20RGB%20V.jpg">
          <a:extLst>
            <a:ext uri="{FF2B5EF4-FFF2-40B4-BE49-F238E27FC236}">
              <a16:creationId xmlns:a16="http://schemas.microsoft.com/office/drawing/2014/main" id="{E768171D-E394-4C4C-BB8D-F97166D6C58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5447"/>
        <a:stretch/>
      </xdr:blipFill>
      <xdr:spPr bwMode="auto">
        <a:xfrm>
          <a:off x="373380" y="933450"/>
          <a:ext cx="190881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133350</xdr:colOff>
      <xdr:row>23</xdr:row>
      <xdr:rowOff>104775</xdr:rowOff>
    </xdr:from>
    <xdr:to>
      <xdr:col>22</xdr:col>
      <xdr:colOff>504825</xdr:colOff>
      <xdr:row>25</xdr:row>
      <xdr:rowOff>219075</xdr:rowOff>
    </xdr:to>
    <xdr:sp macro="" textlink="">
      <xdr:nvSpPr>
        <xdr:cNvPr id="5" name="Text Box 4">
          <a:extLst>
            <a:ext uri="{FF2B5EF4-FFF2-40B4-BE49-F238E27FC236}">
              <a16:creationId xmlns:a16="http://schemas.microsoft.com/office/drawing/2014/main" id="{85B29939-4BB3-44AA-ADF4-A8034BC2E6CB}"/>
            </a:ext>
          </a:extLst>
        </xdr:cNvPr>
        <xdr:cNvSpPr txBox="1">
          <a:spLocks noChangeArrowheads="1"/>
        </xdr:cNvSpPr>
      </xdr:nvSpPr>
      <xdr:spPr bwMode="auto">
        <a:xfrm>
          <a:off x="16792575" y="6715125"/>
          <a:ext cx="981075" cy="6762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B16/E47</a:t>
          </a:r>
        </a:p>
        <a:p>
          <a:pPr algn="ctr" rtl="0">
            <a:lnSpc>
              <a:spcPts val="1100"/>
            </a:lnSpc>
            <a:defRPr sz="1000"/>
          </a:pPr>
          <a:endParaRPr lang="en-CA"/>
        </a:p>
      </xdr:txBody>
    </xdr:sp>
    <xdr:clientData/>
  </xdr:twoCellAnchor>
  <xdr:oneCellAnchor>
    <xdr:from>
      <xdr:col>2</xdr:col>
      <xdr:colOff>558678</xdr:colOff>
      <xdr:row>16</xdr:row>
      <xdr:rowOff>54952</xdr:rowOff>
    </xdr:from>
    <xdr:ext cx="6923942" cy="2440476"/>
    <xdr:sp macro="" textlink="">
      <xdr:nvSpPr>
        <xdr:cNvPr id="6" name="TextBox 5">
          <a:extLst>
            <a:ext uri="{FF2B5EF4-FFF2-40B4-BE49-F238E27FC236}">
              <a16:creationId xmlns:a16="http://schemas.microsoft.com/office/drawing/2014/main" id="{EB8031C3-DB2D-4874-B355-9A1ECEA428AF}"/>
            </a:ext>
          </a:extLst>
        </xdr:cNvPr>
        <xdr:cNvSpPr txBox="1"/>
      </xdr:nvSpPr>
      <xdr:spPr>
        <a:xfrm rot="19658447">
          <a:off x="2024063" y="4954832"/>
          <a:ext cx="6923942" cy="2440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5000" b="1">
              <a:solidFill>
                <a:schemeClr val="tx1">
                  <a:alpha val="22000"/>
                </a:schemeClr>
              </a:solidFill>
              <a:latin typeface="+mn-lt"/>
            </a:rPr>
            <a:t>SAMPLE</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133350</xdr:colOff>
      <xdr:row>23</xdr:row>
      <xdr:rowOff>104775</xdr:rowOff>
    </xdr:from>
    <xdr:to>
      <xdr:col>16</xdr:col>
      <xdr:colOff>504825</xdr:colOff>
      <xdr:row>25</xdr:row>
      <xdr:rowOff>219075</xdr:rowOff>
    </xdr:to>
    <xdr:sp macro="" textlink="">
      <xdr:nvSpPr>
        <xdr:cNvPr id="2" name="Text Box 4">
          <a:extLst>
            <a:ext uri="{FF2B5EF4-FFF2-40B4-BE49-F238E27FC236}">
              <a16:creationId xmlns:a16="http://schemas.microsoft.com/office/drawing/2014/main" id="{B88300BF-1192-421C-994D-EC49223D4ED7}"/>
            </a:ext>
          </a:extLst>
        </xdr:cNvPr>
        <xdr:cNvSpPr txBox="1">
          <a:spLocks noChangeArrowheads="1"/>
        </xdr:cNvSpPr>
      </xdr:nvSpPr>
      <xdr:spPr bwMode="auto">
        <a:xfrm>
          <a:off x="13134975" y="6715125"/>
          <a:ext cx="981075" cy="6762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F2</a:t>
          </a:r>
          <a:endParaRPr lang="en-CA"/>
        </a:p>
      </xdr:txBody>
    </xdr:sp>
    <xdr:clientData/>
  </xdr:twoCellAnchor>
  <xdr:twoCellAnchor>
    <xdr:from>
      <xdr:col>15</xdr:col>
      <xdr:colOff>104775</xdr:colOff>
      <xdr:row>33</xdr:row>
      <xdr:rowOff>104775</xdr:rowOff>
    </xdr:from>
    <xdr:to>
      <xdr:col>16</xdr:col>
      <xdr:colOff>476250</xdr:colOff>
      <xdr:row>36</xdr:row>
      <xdr:rowOff>104775</xdr:rowOff>
    </xdr:to>
    <xdr:sp macro="" textlink="">
      <xdr:nvSpPr>
        <xdr:cNvPr id="3" name="Text Box 5">
          <a:extLst>
            <a:ext uri="{FF2B5EF4-FFF2-40B4-BE49-F238E27FC236}">
              <a16:creationId xmlns:a16="http://schemas.microsoft.com/office/drawing/2014/main" id="{B03794FE-3895-4153-BF53-8DD8F35E963D}"/>
            </a:ext>
          </a:extLst>
        </xdr:cNvPr>
        <xdr:cNvSpPr txBox="1">
          <a:spLocks noChangeArrowheads="1"/>
        </xdr:cNvSpPr>
      </xdr:nvSpPr>
      <xdr:spPr bwMode="auto">
        <a:xfrm>
          <a:off x="13106400" y="9372600"/>
          <a:ext cx="981075" cy="742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H2</a:t>
          </a:r>
          <a:endParaRPr lang="en-CA"/>
        </a:p>
      </xdr:txBody>
    </xdr:sp>
    <xdr:clientData/>
  </xdr:twoCellAnchor>
  <xdr:twoCellAnchor>
    <xdr:from>
      <xdr:col>1</xdr:col>
      <xdr:colOff>125730</xdr:colOff>
      <xdr:row>2</xdr:row>
      <xdr:rowOff>152400</xdr:rowOff>
    </xdr:from>
    <xdr:to>
      <xdr:col>2</xdr:col>
      <xdr:colOff>815340</xdr:colOff>
      <xdr:row>3</xdr:row>
      <xdr:rowOff>200025</xdr:rowOff>
    </xdr:to>
    <xdr:pic>
      <xdr:nvPicPr>
        <xdr:cNvPr id="4" name="Picture 17" descr="Description: https://intranet.transportation.alberta.ca/commu/Shared%20Documents/Transportation%20Logos/AB-Transportation%20Black%20RGB%20V.jpg">
          <a:extLst>
            <a:ext uri="{FF2B5EF4-FFF2-40B4-BE49-F238E27FC236}">
              <a16:creationId xmlns:a16="http://schemas.microsoft.com/office/drawing/2014/main" id="{E1DF5A11-ED1F-4D1F-BF77-E2E1FDCC69A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5447"/>
        <a:stretch/>
      </xdr:blipFill>
      <xdr:spPr bwMode="auto">
        <a:xfrm>
          <a:off x="373380" y="933450"/>
          <a:ext cx="190881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133350</xdr:colOff>
      <xdr:row>23</xdr:row>
      <xdr:rowOff>104775</xdr:rowOff>
    </xdr:from>
    <xdr:to>
      <xdr:col>22</xdr:col>
      <xdr:colOff>504825</xdr:colOff>
      <xdr:row>25</xdr:row>
      <xdr:rowOff>219075</xdr:rowOff>
    </xdr:to>
    <xdr:sp macro="" textlink="">
      <xdr:nvSpPr>
        <xdr:cNvPr id="5" name="Text Box 4">
          <a:extLst>
            <a:ext uri="{FF2B5EF4-FFF2-40B4-BE49-F238E27FC236}">
              <a16:creationId xmlns:a16="http://schemas.microsoft.com/office/drawing/2014/main" id="{8FCB5562-E530-4A7B-AD7A-1AE6778D253F}"/>
            </a:ext>
          </a:extLst>
        </xdr:cNvPr>
        <xdr:cNvSpPr txBox="1">
          <a:spLocks noChangeArrowheads="1"/>
        </xdr:cNvSpPr>
      </xdr:nvSpPr>
      <xdr:spPr bwMode="auto">
        <a:xfrm>
          <a:off x="16792575" y="6715125"/>
          <a:ext cx="981075" cy="6762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B16/E47</a:t>
          </a:r>
        </a:p>
        <a:p>
          <a:pPr algn="ctr" rtl="0">
            <a:lnSpc>
              <a:spcPts val="1100"/>
            </a:lnSpc>
            <a:defRPr sz="1000"/>
          </a:pPr>
          <a:endParaRPr lang="en-CA"/>
        </a:p>
      </xdr:txBody>
    </xdr:sp>
    <xdr:clientData/>
  </xdr:twoCellAnchor>
  <xdr:oneCellAnchor>
    <xdr:from>
      <xdr:col>1</xdr:col>
      <xdr:colOff>348027</xdr:colOff>
      <xdr:row>51</xdr:row>
      <xdr:rowOff>18317</xdr:rowOff>
    </xdr:from>
    <xdr:ext cx="6923942" cy="2440476"/>
    <xdr:sp macro="" textlink="">
      <xdr:nvSpPr>
        <xdr:cNvPr id="6" name="TextBox 5">
          <a:extLst>
            <a:ext uri="{FF2B5EF4-FFF2-40B4-BE49-F238E27FC236}">
              <a16:creationId xmlns:a16="http://schemas.microsoft.com/office/drawing/2014/main" id="{AA06519F-6792-437C-9A0F-A78BD61F920D}"/>
            </a:ext>
          </a:extLst>
        </xdr:cNvPr>
        <xdr:cNvSpPr txBox="1"/>
      </xdr:nvSpPr>
      <xdr:spPr>
        <a:xfrm rot="19658447">
          <a:off x="595311" y="13683029"/>
          <a:ext cx="6923942" cy="2440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5000" b="1">
              <a:solidFill>
                <a:schemeClr val="tx1">
                  <a:alpha val="22000"/>
                </a:schemeClr>
              </a:solidFill>
              <a:latin typeface="+mn-lt"/>
            </a:rPr>
            <a:t>SAMPLE</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15</xdr:col>
      <xdr:colOff>133350</xdr:colOff>
      <xdr:row>23</xdr:row>
      <xdr:rowOff>104775</xdr:rowOff>
    </xdr:from>
    <xdr:to>
      <xdr:col>16</xdr:col>
      <xdr:colOff>504825</xdr:colOff>
      <xdr:row>25</xdr:row>
      <xdr:rowOff>219075</xdr:rowOff>
    </xdr:to>
    <xdr:sp macro="" textlink="">
      <xdr:nvSpPr>
        <xdr:cNvPr id="2" name="Text Box 4">
          <a:extLst>
            <a:ext uri="{FF2B5EF4-FFF2-40B4-BE49-F238E27FC236}">
              <a16:creationId xmlns:a16="http://schemas.microsoft.com/office/drawing/2014/main" id="{703394CF-3A7C-4FCE-A82C-AA4602DAA51D}"/>
            </a:ext>
          </a:extLst>
        </xdr:cNvPr>
        <xdr:cNvSpPr txBox="1">
          <a:spLocks noChangeArrowheads="1"/>
        </xdr:cNvSpPr>
      </xdr:nvSpPr>
      <xdr:spPr bwMode="auto">
        <a:xfrm>
          <a:off x="13134975" y="6715125"/>
          <a:ext cx="981075" cy="6762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F2</a:t>
          </a:r>
          <a:endParaRPr lang="en-CA"/>
        </a:p>
      </xdr:txBody>
    </xdr:sp>
    <xdr:clientData/>
  </xdr:twoCellAnchor>
  <xdr:twoCellAnchor>
    <xdr:from>
      <xdr:col>15</xdr:col>
      <xdr:colOff>104775</xdr:colOff>
      <xdr:row>33</xdr:row>
      <xdr:rowOff>104775</xdr:rowOff>
    </xdr:from>
    <xdr:to>
      <xdr:col>16</xdr:col>
      <xdr:colOff>476250</xdr:colOff>
      <xdr:row>36</xdr:row>
      <xdr:rowOff>104775</xdr:rowOff>
    </xdr:to>
    <xdr:sp macro="" textlink="">
      <xdr:nvSpPr>
        <xdr:cNvPr id="3" name="Text Box 5">
          <a:extLst>
            <a:ext uri="{FF2B5EF4-FFF2-40B4-BE49-F238E27FC236}">
              <a16:creationId xmlns:a16="http://schemas.microsoft.com/office/drawing/2014/main" id="{0CF891AF-27F3-4B36-B461-A715232C9CBD}"/>
            </a:ext>
          </a:extLst>
        </xdr:cNvPr>
        <xdr:cNvSpPr txBox="1">
          <a:spLocks noChangeArrowheads="1"/>
        </xdr:cNvSpPr>
      </xdr:nvSpPr>
      <xdr:spPr bwMode="auto">
        <a:xfrm>
          <a:off x="13106400" y="9372600"/>
          <a:ext cx="981075" cy="742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H2</a:t>
          </a:r>
          <a:endParaRPr lang="en-CA"/>
        </a:p>
      </xdr:txBody>
    </xdr:sp>
    <xdr:clientData/>
  </xdr:twoCellAnchor>
  <xdr:twoCellAnchor>
    <xdr:from>
      <xdr:col>1</xdr:col>
      <xdr:colOff>125730</xdr:colOff>
      <xdr:row>2</xdr:row>
      <xdr:rowOff>152400</xdr:rowOff>
    </xdr:from>
    <xdr:to>
      <xdr:col>2</xdr:col>
      <xdr:colOff>815340</xdr:colOff>
      <xdr:row>3</xdr:row>
      <xdr:rowOff>200025</xdr:rowOff>
    </xdr:to>
    <xdr:pic>
      <xdr:nvPicPr>
        <xdr:cNvPr id="4" name="Picture 17" descr="Description: https://intranet.transportation.alberta.ca/commu/Shared%20Documents/Transportation%20Logos/AB-Transportation%20Black%20RGB%20V.jpg">
          <a:extLst>
            <a:ext uri="{FF2B5EF4-FFF2-40B4-BE49-F238E27FC236}">
              <a16:creationId xmlns:a16="http://schemas.microsoft.com/office/drawing/2014/main" id="{89545C70-1D3A-4A14-9AC0-72E15E9606A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5447"/>
        <a:stretch/>
      </xdr:blipFill>
      <xdr:spPr bwMode="auto">
        <a:xfrm>
          <a:off x="373380" y="933450"/>
          <a:ext cx="190881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133350</xdr:colOff>
      <xdr:row>23</xdr:row>
      <xdr:rowOff>104775</xdr:rowOff>
    </xdr:from>
    <xdr:to>
      <xdr:col>22</xdr:col>
      <xdr:colOff>504825</xdr:colOff>
      <xdr:row>25</xdr:row>
      <xdr:rowOff>219075</xdr:rowOff>
    </xdr:to>
    <xdr:sp macro="" textlink="">
      <xdr:nvSpPr>
        <xdr:cNvPr id="5" name="Text Box 4">
          <a:extLst>
            <a:ext uri="{FF2B5EF4-FFF2-40B4-BE49-F238E27FC236}">
              <a16:creationId xmlns:a16="http://schemas.microsoft.com/office/drawing/2014/main" id="{2194FF6D-770F-4992-B6AC-4CE60777A635}"/>
            </a:ext>
          </a:extLst>
        </xdr:cNvPr>
        <xdr:cNvSpPr txBox="1">
          <a:spLocks noChangeArrowheads="1"/>
        </xdr:cNvSpPr>
      </xdr:nvSpPr>
      <xdr:spPr bwMode="auto">
        <a:xfrm>
          <a:off x="16792575" y="6715125"/>
          <a:ext cx="981075" cy="6762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27432" bIns="22860" anchor="ctr" upright="1"/>
        <a:lstStyle/>
        <a:p>
          <a:pPr algn="ctr" rtl="0">
            <a:lnSpc>
              <a:spcPts val="1100"/>
            </a:lnSpc>
            <a:defRPr sz="1000"/>
          </a:pPr>
          <a:r>
            <a:rPr lang="en-CA" sz="1000" b="0" i="0" u="none" strike="noStrike" baseline="0">
              <a:solidFill>
                <a:srgbClr val="000000"/>
              </a:solidFill>
              <a:latin typeface="Arial"/>
              <a:cs typeface="Arial"/>
            </a:rPr>
            <a:t>Lookup Table</a:t>
          </a:r>
        </a:p>
        <a:p>
          <a:pPr algn="ctr" rtl="0">
            <a:lnSpc>
              <a:spcPts val="1100"/>
            </a:lnSpc>
            <a:defRPr sz="1000"/>
          </a:pPr>
          <a:r>
            <a:rPr lang="en-CA" sz="1000" b="0" i="0" u="none" strike="noStrike" baseline="0">
              <a:solidFill>
                <a:srgbClr val="000000"/>
              </a:solidFill>
              <a:latin typeface="Arial"/>
              <a:cs typeface="Arial"/>
            </a:rPr>
            <a:t>for cell B16/E47</a:t>
          </a:r>
        </a:p>
        <a:p>
          <a:pPr algn="ctr" rtl="0">
            <a:lnSpc>
              <a:spcPts val="1100"/>
            </a:lnSpc>
            <a:defRPr sz="1000"/>
          </a:pPr>
          <a:endParaRPr lang="en-CA"/>
        </a:p>
      </xdr:txBody>
    </xdr:sp>
    <xdr:clientData/>
  </xdr:twoCellAnchor>
  <xdr:oneCellAnchor>
    <xdr:from>
      <xdr:col>2</xdr:col>
      <xdr:colOff>357188</xdr:colOff>
      <xdr:row>44</xdr:row>
      <xdr:rowOff>73270</xdr:rowOff>
    </xdr:from>
    <xdr:ext cx="6923942" cy="2440476"/>
    <xdr:sp macro="" textlink="">
      <xdr:nvSpPr>
        <xdr:cNvPr id="6" name="TextBox 5">
          <a:extLst>
            <a:ext uri="{FF2B5EF4-FFF2-40B4-BE49-F238E27FC236}">
              <a16:creationId xmlns:a16="http://schemas.microsoft.com/office/drawing/2014/main" id="{A1563C38-6C44-68D8-AD18-BE5F6F8E3386}"/>
            </a:ext>
          </a:extLst>
        </xdr:cNvPr>
        <xdr:cNvSpPr txBox="1"/>
      </xdr:nvSpPr>
      <xdr:spPr>
        <a:xfrm rot="19658447">
          <a:off x="1822573" y="11961203"/>
          <a:ext cx="6923942" cy="2440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5000" b="1">
              <a:solidFill>
                <a:schemeClr val="tx1">
                  <a:alpha val="22000"/>
                </a:schemeClr>
              </a:solidFill>
              <a:latin typeface="+mn-lt"/>
            </a:rPr>
            <a:t>SAMPLE</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C637A-45EA-4C9F-8492-8B1EA36C377F}">
  <sheetPr>
    <pageSetUpPr fitToPage="1"/>
  </sheetPr>
  <dimension ref="A1:W77"/>
  <sheetViews>
    <sheetView tabSelected="1" view="pageBreakPreview" topLeftCell="A29" zoomScale="104" zoomScaleNormal="100" zoomScaleSheetLayoutView="104" workbookViewId="0">
      <selection activeCell="F32" sqref="F32:G32"/>
    </sheetView>
  </sheetViews>
  <sheetFormatPr defaultRowHeight="12.75"/>
  <cols>
    <col min="1" max="1" width="3.7109375" customWidth="1"/>
    <col min="2" max="2" width="18.28515625" customWidth="1"/>
    <col min="3" max="3" width="15.85546875" customWidth="1"/>
    <col min="4" max="4" width="17.42578125" customWidth="1"/>
    <col min="5" max="5" width="16.5703125" customWidth="1"/>
    <col min="6" max="7" width="17" customWidth="1"/>
    <col min="8" max="8" width="17.5703125" customWidth="1"/>
    <col min="9" max="9" width="12.7109375" customWidth="1"/>
    <col min="10" max="10" width="18.7109375" customWidth="1"/>
    <col min="11" max="11" width="3.5703125" customWidth="1"/>
  </cols>
  <sheetData>
    <row r="1" spans="1:19" ht="48" customHeight="1">
      <c r="A1" s="205" t="s">
        <v>159</v>
      </c>
      <c r="B1" s="205"/>
      <c r="C1" s="205"/>
      <c r="D1" s="205"/>
      <c r="E1" s="205"/>
      <c r="F1" s="205"/>
      <c r="G1" s="205"/>
      <c r="H1" s="205"/>
      <c r="I1" s="205"/>
      <c r="J1" s="205"/>
      <c r="K1" s="205"/>
    </row>
    <row r="2" spans="1:19" ht="13.5" thickBot="1"/>
    <row r="3" spans="1:19" ht="53.25" customHeight="1">
      <c r="B3" s="287" t="s">
        <v>128</v>
      </c>
      <c r="C3" s="288"/>
      <c r="D3" s="293" t="s">
        <v>68</v>
      </c>
      <c r="E3" s="294"/>
      <c r="F3" s="294"/>
      <c r="G3" s="294"/>
      <c r="H3" s="294"/>
      <c r="I3" s="294"/>
      <c r="J3" s="295"/>
    </row>
    <row r="4" spans="1:19" ht="21.75" customHeight="1">
      <c r="B4" s="289"/>
      <c r="C4" s="290"/>
      <c r="E4" s="281" t="s">
        <v>0</v>
      </c>
      <c r="F4" s="281"/>
      <c r="G4" s="279" t="s">
        <v>136</v>
      </c>
      <c r="H4" s="280"/>
      <c r="I4" s="279" t="s">
        <v>135</v>
      </c>
      <c r="J4" s="39"/>
      <c r="L4" s="119"/>
      <c r="M4" s="119"/>
      <c r="N4" s="119"/>
      <c r="O4" s="119"/>
      <c r="P4" s="119"/>
      <c r="Q4" s="119"/>
      <c r="R4" s="121"/>
      <c r="S4" s="121"/>
    </row>
    <row r="5" spans="1:19" ht="23.45" customHeight="1">
      <c r="B5" s="289"/>
      <c r="C5" s="290"/>
      <c r="D5" s="123"/>
      <c r="E5" s="281"/>
      <c r="F5" s="281"/>
      <c r="G5" s="279"/>
      <c r="H5" s="280"/>
      <c r="I5" s="279"/>
      <c r="J5" s="39"/>
      <c r="L5" s="119"/>
      <c r="M5" s="119"/>
      <c r="N5" s="119"/>
      <c r="O5" s="119"/>
      <c r="P5" s="119"/>
      <c r="Q5" s="119"/>
      <c r="R5" s="121"/>
      <c r="S5" s="121"/>
    </row>
    <row r="6" spans="1:19" ht="21.75" customHeight="1">
      <c r="B6" s="289"/>
      <c r="C6" s="290"/>
      <c r="D6" s="123"/>
      <c r="E6" s="124"/>
      <c r="F6" s="124"/>
      <c r="G6" s="282" t="str">
        <f>IF(G4="","",IF(G4="ACP Gradation","*Also Complete New Lot Report &amp; Gradation Price Adjustment Spreadsheet from Lot Report",""))</f>
        <v/>
      </c>
      <c r="H6" s="282"/>
      <c r="I6" s="127"/>
      <c r="J6" s="39"/>
      <c r="L6" s="120"/>
      <c r="M6" s="120"/>
      <c r="N6" s="120"/>
      <c r="O6" s="120"/>
      <c r="P6" s="120"/>
      <c r="Q6" s="120"/>
      <c r="R6" s="121"/>
      <c r="S6" s="121"/>
    </row>
    <row r="7" spans="1:19" ht="14.25" customHeight="1" thickBot="1">
      <c r="B7" s="291"/>
      <c r="C7" s="292"/>
      <c r="D7" s="125"/>
      <c r="E7" s="126"/>
      <c r="F7" s="128"/>
      <c r="G7" s="283"/>
      <c r="H7" s="283"/>
      <c r="I7" s="128"/>
      <c r="J7" s="40"/>
      <c r="L7" s="120"/>
      <c r="M7" s="120"/>
      <c r="N7" s="120"/>
      <c r="O7" s="120"/>
      <c r="P7" s="120"/>
      <c r="Q7" s="120"/>
      <c r="R7" s="121"/>
      <c r="S7" s="121"/>
    </row>
    <row r="8" spans="1:19" s="1" customFormat="1" ht="23.25" customHeight="1">
      <c r="B8" s="29" t="s">
        <v>60</v>
      </c>
      <c r="C8" s="302"/>
      <c r="D8" s="303"/>
      <c r="E8" s="32" t="s">
        <v>63</v>
      </c>
      <c r="F8" s="115"/>
      <c r="G8" s="32" t="s">
        <v>65</v>
      </c>
      <c r="H8" s="16"/>
      <c r="I8" s="177" t="s">
        <v>1</v>
      </c>
      <c r="J8" s="17"/>
      <c r="L8" s="120"/>
      <c r="M8" s="120"/>
      <c r="N8" s="120"/>
      <c r="O8" s="120"/>
      <c r="P8" s="120"/>
      <c r="Q8" s="120"/>
      <c r="R8" s="121"/>
      <c r="S8" s="121"/>
    </row>
    <row r="9" spans="1:19" ht="23.25" customHeight="1">
      <c r="B9" s="30" t="s">
        <v>61</v>
      </c>
      <c r="C9" s="311"/>
      <c r="D9" s="312"/>
      <c r="E9" s="33" t="s">
        <v>64</v>
      </c>
      <c r="F9" s="18"/>
      <c r="G9" s="33" t="s">
        <v>66</v>
      </c>
      <c r="H9" s="18"/>
      <c r="I9" s="178" t="s">
        <v>142</v>
      </c>
      <c r="J9" s="19"/>
      <c r="L9" s="120"/>
      <c r="M9" s="120"/>
      <c r="N9" s="120"/>
      <c r="O9" s="120"/>
      <c r="P9" s="120"/>
      <c r="Q9" s="120"/>
      <c r="R9" s="121"/>
      <c r="S9" s="121"/>
    </row>
    <row r="10" spans="1:19" ht="27.95" customHeight="1" thickBot="1">
      <c r="B10" s="31" t="s">
        <v>62</v>
      </c>
      <c r="C10" s="313"/>
      <c r="D10" s="314"/>
      <c r="E10" s="175" t="s">
        <v>144</v>
      </c>
      <c r="F10" s="183"/>
      <c r="G10" s="176" t="s">
        <v>141</v>
      </c>
      <c r="H10" s="174"/>
      <c r="I10" s="179" t="s">
        <v>143</v>
      </c>
      <c r="J10" s="20"/>
      <c r="L10" s="122" t="s">
        <v>134</v>
      </c>
      <c r="M10" s="120"/>
      <c r="N10" s="120"/>
      <c r="O10" s="120"/>
      <c r="P10" s="120"/>
      <c r="Q10" s="120"/>
      <c r="R10" s="121"/>
      <c r="S10" s="121"/>
    </row>
    <row r="11" spans="1:19" ht="13.5" thickBot="1">
      <c r="B11" s="38"/>
      <c r="C11" s="38"/>
      <c r="D11" s="38"/>
      <c r="E11" s="38"/>
      <c r="F11" s="38"/>
      <c r="G11" s="38"/>
      <c r="H11" s="38"/>
      <c r="I11" s="38"/>
      <c r="J11" s="38"/>
    </row>
    <row r="12" spans="1:19" ht="23.25" customHeight="1">
      <c r="B12" s="296" t="s">
        <v>20</v>
      </c>
      <c r="C12" s="297"/>
      <c r="D12" s="27">
        <v>1</v>
      </c>
      <c r="E12" s="27">
        <v>2</v>
      </c>
      <c r="F12" s="27">
        <v>3</v>
      </c>
      <c r="G12" s="27">
        <v>4</v>
      </c>
      <c r="H12" s="28">
        <v>5</v>
      </c>
      <c r="I12" s="41"/>
      <c r="J12" s="41"/>
      <c r="L12" s="116"/>
      <c r="M12" s="116"/>
      <c r="N12" s="116"/>
      <c r="O12" s="116"/>
    </row>
    <row r="13" spans="1:19" ht="23.25" customHeight="1">
      <c r="B13" s="298" t="s">
        <v>4</v>
      </c>
      <c r="C13" s="299"/>
      <c r="D13" s="163"/>
      <c r="E13" s="163"/>
      <c r="F13" s="163"/>
      <c r="G13" s="163"/>
      <c r="H13" s="164"/>
      <c r="I13" s="41"/>
      <c r="J13" s="41"/>
      <c r="L13" s="117"/>
      <c r="M13" s="117"/>
      <c r="N13" s="117"/>
      <c r="O13" s="117"/>
    </row>
    <row r="14" spans="1:19" ht="23.25" customHeight="1" thickBot="1">
      <c r="B14" s="300" t="s">
        <v>5</v>
      </c>
      <c r="C14" s="301"/>
      <c r="D14" s="165"/>
      <c r="E14" s="165"/>
      <c r="F14" s="165"/>
      <c r="G14" s="165"/>
      <c r="H14" s="166"/>
      <c r="I14" s="41"/>
      <c r="J14" s="41"/>
      <c r="L14" s="118"/>
      <c r="M14" s="118"/>
      <c r="N14" s="118"/>
      <c r="O14" s="118"/>
    </row>
    <row r="15" spans="1:19" ht="9.9499999999999993" customHeight="1" thickBot="1">
      <c r="B15" s="43"/>
      <c r="C15" s="43"/>
      <c r="D15" s="44"/>
      <c r="E15" s="44"/>
      <c r="F15" s="44"/>
      <c r="G15" s="44"/>
      <c r="H15" s="44"/>
      <c r="I15" s="42"/>
      <c r="J15" s="42"/>
      <c r="L15" s="69"/>
      <c r="M15" s="69"/>
      <c r="N15" s="69"/>
      <c r="O15" s="69"/>
    </row>
    <row r="16" spans="1:19" ht="23.25" customHeight="1">
      <c r="B16" s="210" t="s">
        <v>6</v>
      </c>
      <c r="C16" s="211"/>
      <c r="D16" s="211"/>
      <c r="E16" s="211"/>
      <c r="F16" s="211"/>
      <c r="G16" s="211"/>
      <c r="H16" s="211"/>
      <c r="I16" s="70"/>
      <c r="J16" s="74"/>
      <c r="K16" s="5"/>
      <c r="L16" s="212" t="s">
        <v>32</v>
      </c>
      <c r="M16" s="213"/>
      <c r="N16" s="213"/>
      <c r="O16" s="213"/>
      <c r="P16" s="213"/>
      <c r="Q16" s="214"/>
    </row>
    <row r="17" spans="2:23" ht="23.25" customHeight="1" thickBot="1">
      <c r="B17" s="65" t="s">
        <v>96</v>
      </c>
      <c r="C17" s="218" t="s">
        <v>119</v>
      </c>
      <c r="D17" s="219"/>
      <c r="E17" s="21"/>
      <c r="F17" s="220"/>
      <c r="G17" s="221"/>
      <c r="H17" s="222"/>
      <c r="I17" s="6" t="s">
        <v>57</v>
      </c>
      <c r="J17" s="9" t="s">
        <v>7</v>
      </c>
      <c r="L17" s="215"/>
      <c r="M17" s="216"/>
      <c r="N17" s="216"/>
      <c r="O17" s="216"/>
      <c r="P17" s="216"/>
      <c r="Q17" s="217"/>
    </row>
    <row r="18" spans="2:23" ht="23.25" customHeight="1" thickBot="1">
      <c r="B18" s="223" t="s">
        <v>28</v>
      </c>
      <c r="C18" s="224"/>
      <c r="D18" s="140"/>
      <c r="E18" s="140"/>
      <c r="F18" s="140"/>
      <c r="G18" s="140"/>
      <c r="H18" s="140"/>
      <c r="I18" s="188" t="str">
        <f>IF(D18="","",SUM(D18:H18))</f>
        <v/>
      </c>
      <c r="J18" s="189" t="str">
        <f>IF(D18="","",AVERAGE(D18:H18))</f>
        <v/>
      </c>
      <c r="L18" s="225" t="s">
        <v>29</v>
      </c>
      <c r="M18" s="226"/>
      <c r="N18" s="226"/>
      <c r="O18" s="226"/>
      <c r="P18" s="226"/>
      <c r="Q18" s="227"/>
    </row>
    <row r="19" spans="2:23" ht="5.25" customHeight="1" thickBot="1">
      <c r="B19" s="77"/>
      <c r="C19" s="77"/>
      <c r="D19" s="78"/>
      <c r="E19" s="78"/>
      <c r="F19" s="78"/>
      <c r="G19" s="78"/>
      <c r="H19" s="78"/>
      <c r="I19" s="76"/>
      <c r="J19" s="76"/>
      <c r="L19" s="71"/>
      <c r="M19" s="72"/>
      <c r="N19" s="72"/>
      <c r="O19" s="72"/>
      <c r="P19" s="72"/>
      <c r="Q19" s="73"/>
    </row>
    <row r="20" spans="2:23" ht="23.25" customHeight="1">
      <c r="B20" s="210" t="s">
        <v>8</v>
      </c>
      <c r="C20" s="278"/>
      <c r="D20" s="278"/>
      <c r="E20" s="278"/>
      <c r="F20" s="278"/>
      <c r="G20" s="278"/>
      <c r="H20" s="278"/>
      <c r="I20" s="11"/>
      <c r="J20" s="12"/>
      <c r="L20" s="202" t="s">
        <v>30</v>
      </c>
      <c r="M20" s="203"/>
      <c r="N20" s="203"/>
      <c r="O20" s="203"/>
      <c r="P20" s="203"/>
      <c r="Q20" s="204"/>
    </row>
    <row r="21" spans="2:23" ht="23.25" customHeight="1" thickBot="1">
      <c r="B21" s="206" t="s">
        <v>56</v>
      </c>
      <c r="C21" s="207"/>
      <c r="D21" s="208"/>
      <c r="E21" s="143"/>
      <c r="F21" s="209"/>
      <c r="G21" s="207"/>
      <c r="H21" s="208"/>
      <c r="I21" s="13" t="s">
        <v>92</v>
      </c>
      <c r="J21" s="14" t="s">
        <v>7</v>
      </c>
      <c r="L21" s="202" t="s">
        <v>31</v>
      </c>
      <c r="M21" s="203"/>
      <c r="N21" s="203"/>
      <c r="O21" s="203"/>
      <c r="P21" s="203"/>
      <c r="Q21" s="204"/>
    </row>
    <row r="22" spans="2:23" ht="28.5" customHeight="1" thickBot="1">
      <c r="B22" s="244" t="s">
        <v>82</v>
      </c>
      <c r="C22" s="245"/>
      <c r="D22" s="137"/>
      <c r="E22" s="137"/>
      <c r="F22" s="137"/>
      <c r="G22" s="137"/>
      <c r="H22" s="137"/>
      <c r="I22" s="190" t="str">
        <f>IF(D22="","",SUM(D22:H22))</f>
        <v/>
      </c>
      <c r="J22" s="191" t="str">
        <f>IF(D22="","",AVERAGE(D22:H22))</f>
        <v/>
      </c>
      <c r="L22" s="228" t="s">
        <v>33</v>
      </c>
      <c r="M22" s="229"/>
      <c r="N22" s="229"/>
      <c r="O22" s="229"/>
      <c r="P22" s="229"/>
      <c r="Q22" s="230"/>
      <c r="R22" s="228" t="s">
        <v>74</v>
      </c>
      <c r="S22" s="229"/>
      <c r="T22" s="229"/>
      <c r="U22" s="229"/>
      <c r="V22" s="229"/>
      <c r="W22" s="230"/>
    </row>
    <row r="23" spans="2:23" ht="7.5" customHeight="1" thickBot="1">
      <c r="B23" s="77"/>
      <c r="C23" s="77"/>
      <c r="D23" s="78"/>
      <c r="E23" s="78"/>
      <c r="F23" s="78"/>
      <c r="G23" s="78"/>
      <c r="H23" s="78"/>
      <c r="I23" s="76"/>
      <c r="J23" s="76"/>
      <c r="L23" s="231" t="s">
        <v>21</v>
      </c>
      <c r="M23" s="232"/>
      <c r="N23" s="232"/>
      <c r="O23" s="232"/>
      <c r="P23" s="232"/>
      <c r="Q23" s="233"/>
      <c r="R23" s="231" t="s">
        <v>137</v>
      </c>
      <c r="S23" s="232"/>
      <c r="T23" s="232"/>
      <c r="U23" s="232"/>
      <c r="V23" s="232"/>
      <c r="W23" s="233"/>
    </row>
    <row r="24" spans="2:23" ht="21" customHeight="1">
      <c r="B24" s="210" t="s">
        <v>80</v>
      </c>
      <c r="C24" s="211"/>
      <c r="D24" s="211"/>
      <c r="E24" s="211"/>
      <c r="F24" s="211"/>
      <c r="G24" s="211"/>
      <c r="H24" s="237"/>
      <c r="I24" s="76"/>
      <c r="J24" s="76"/>
      <c r="L24" s="236" t="s">
        <v>22</v>
      </c>
      <c r="M24" s="232"/>
      <c r="N24" s="232"/>
      <c r="O24" s="232"/>
      <c r="P24" s="232"/>
      <c r="Q24" s="233"/>
      <c r="R24" s="231" t="s">
        <v>76</v>
      </c>
      <c r="S24" s="232"/>
      <c r="T24" s="232"/>
      <c r="U24" s="232"/>
      <c r="V24" s="232"/>
      <c r="W24" s="233"/>
    </row>
    <row r="25" spans="2:23" ht="23.25" customHeight="1">
      <c r="B25" s="238" t="s">
        <v>93</v>
      </c>
      <c r="C25" s="239"/>
      <c r="D25" s="66"/>
      <c r="E25" s="21"/>
      <c r="F25" s="21"/>
      <c r="G25" s="21"/>
      <c r="H25" s="22"/>
      <c r="I25" s="79" t="s">
        <v>81</v>
      </c>
      <c r="J25" s="76"/>
      <c r="L25" s="231" t="s">
        <v>23</v>
      </c>
      <c r="M25" s="232"/>
      <c r="N25" s="232"/>
      <c r="O25" s="232"/>
      <c r="P25" s="232"/>
      <c r="Q25" s="233"/>
      <c r="R25" s="231" t="s">
        <v>119</v>
      </c>
      <c r="S25" s="232"/>
      <c r="T25" s="232"/>
      <c r="U25" s="232"/>
      <c r="V25" s="232"/>
      <c r="W25" s="233"/>
    </row>
    <row r="26" spans="2:23" ht="23.25" customHeight="1">
      <c r="B26" s="240" t="s">
        <v>94</v>
      </c>
      <c r="C26" s="241"/>
      <c r="D26" s="135"/>
      <c r="E26" s="135"/>
      <c r="F26" s="135"/>
      <c r="G26" s="135"/>
      <c r="H26" s="136"/>
      <c r="I26" s="76"/>
      <c r="J26" s="76"/>
      <c r="L26" s="231" t="s">
        <v>24</v>
      </c>
      <c r="M26" s="232"/>
      <c r="N26" s="232"/>
      <c r="O26" s="232"/>
      <c r="P26" s="232"/>
      <c r="Q26" s="233"/>
      <c r="R26" s="231"/>
      <c r="S26" s="232"/>
      <c r="T26" s="232"/>
      <c r="U26" s="232"/>
      <c r="V26" s="232"/>
      <c r="W26" s="233"/>
    </row>
    <row r="27" spans="2:23" ht="23.25" customHeight="1" thickBot="1">
      <c r="B27" s="242" t="s">
        <v>95</v>
      </c>
      <c r="C27" s="243"/>
      <c r="D27" s="184" t="str">
        <f>IF(D25="","",(D26-D25)/D26)</f>
        <v/>
      </c>
      <c r="E27" s="184" t="str">
        <f t="shared" ref="E27:H27" si="0">IF(E25="","",(E26-E25)/E26)</f>
        <v/>
      </c>
      <c r="F27" s="184" t="str">
        <f t="shared" si="0"/>
        <v/>
      </c>
      <c r="G27" s="184" t="str">
        <f t="shared" si="0"/>
        <v/>
      </c>
      <c r="H27" s="185" t="str">
        <f t="shared" si="0"/>
        <v/>
      </c>
      <c r="I27" s="76"/>
      <c r="J27" s="76"/>
      <c r="L27" s="231" t="s">
        <v>25</v>
      </c>
      <c r="M27" s="232"/>
      <c r="N27" s="232"/>
      <c r="O27" s="232"/>
      <c r="P27" s="232"/>
      <c r="Q27" s="233"/>
      <c r="R27" s="231"/>
      <c r="S27" s="232"/>
      <c r="T27" s="232"/>
      <c r="U27" s="232"/>
      <c r="V27" s="232"/>
      <c r="W27" s="233"/>
    </row>
    <row r="28" spans="2:23" ht="13.5" customHeight="1" thickBot="1">
      <c r="B28" s="38"/>
      <c r="C28" s="38"/>
      <c r="D28" s="38"/>
      <c r="E28" s="38"/>
      <c r="F28" s="38"/>
      <c r="G28" s="38"/>
      <c r="H28" s="38"/>
      <c r="I28" s="38"/>
      <c r="J28" s="38"/>
      <c r="L28" s="231" t="s">
        <v>26</v>
      </c>
      <c r="M28" s="232"/>
      <c r="N28" s="232"/>
      <c r="O28" s="232"/>
      <c r="P28" s="232"/>
      <c r="Q28" s="233"/>
      <c r="R28" s="231"/>
      <c r="S28" s="232"/>
      <c r="T28" s="232"/>
      <c r="U28" s="232"/>
      <c r="V28" s="232"/>
      <c r="W28" s="233"/>
    </row>
    <row r="29" spans="2:23" ht="23.25" customHeight="1">
      <c r="B29" s="234" t="s">
        <v>29</v>
      </c>
      <c r="C29" s="235"/>
      <c r="D29" s="235"/>
      <c r="E29" s="235"/>
      <c r="F29" s="235"/>
      <c r="G29" s="235"/>
      <c r="H29" s="235"/>
      <c r="I29" s="70"/>
      <c r="J29" s="74"/>
      <c r="K29" s="67"/>
      <c r="L29" s="231" t="s">
        <v>27</v>
      </c>
      <c r="M29" s="232"/>
      <c r="N29" s="232"/>
      <c r="O29" s="232"/>
      <c r="P29" s="232"/>
      <c r="Q29" s="233"/>
      <c r="R29" s="231"/>
      <c r="S29" s="232"/>
      <c r="T29" s="232"/>
      <c r="U29" s="232"/>
      <c r="V29" s="232"/>
      <c r="W29" s="233"/>
    </row>
    <row r="30" spans="2:23" ht="23.25" customHeight="1">
      <c r="B30" s="251" t="s">
        <v>45</v>
      </c>
      <c r="C30" s="252"/>
      <c r="D30" s="209" t="s">
        <v>9</v>
      </c>
      <c r="E30" s="207"/>
      <c r="F30" s="207"/>
      <c r="G30" s="207"/>
      <c r="H30" s="207"/>
      <c r="I30" s="15" t="s">
        <v>7</v>
      </c>
      <c r="J30" s="34" t="s">
        <v>10</v>
      </c>
      <c r="K30" s="67"/>
      <c r="L30" s="231" t="s">
        <v>75</v>
      </c>
      <c r="M30" s="232"/>
      <c r="N30" s="232"/>
      <c r="O30" s="232"/>
      <c r="P30" s="232"/>
      <c r="Q30" s="233"/>
      <c r="R30" s="231"/>
      <c r="S30" s="232"/>
      <c r="T30" s="232"/>
      <c r="U30" s="232"/>
      <c r="V30" s="232"/>
      <c r="W30" s="233"/>
    </row>
    <row r="31" spans="2:23" ht="20.100000000000001" customHeight="1" thickBot="1">
      <c r="B31" s="246" t="s">
        <v>19</v>
      </c>
      <c r="C31" s="253"/>
      <c r="D31" s="144"/>
      <c r="E31" s="145"/>
      <c r="F31" s="145"/>
      <c r="G31" s="145"/>
      <c r="H31" s="146"/>
      <c r="I31" s="192" t="str">
        <f t="shared" ref="I31:I43" si="1">IF(D31="","",AVERAGE(D31:H31))</f>
        <v/>
      </c>
      <c r="J31" s="196"/>
      <c r="K31" s="67"/>
      <c r="L31" s="248" t="s">
        <v>136</v>
      </c>
      <c r="M31" s="249"/>
      <c r="N31" s="249"/>
      <c r="O31" s="249"/>
      <c r="P31" s="249"/>
      <c r="Q31" s="250"/>
      <c r="R31" s="248"/>
      <c r="S31" s="249"/>
      <c r="T31" s="249"/>
      <c r="U31" s="249"/>
      <c r="V31" s="249"/>
      <c r="W31" s="250"/>
    </row>
    <row r="32" spans="2:23" ht="20.100000000000001" customHeight="1">
      <c r="B32" s="246" t="s">
        <v>11</v>
      </c>
      <c r="C32" s="247"/>
      <c r="D32" s="145"/>
      <c r="E32" s="145"/>
      <c r="F32" s="145"/>
      <c r="G32" s="145"/>
      <c r="H32" s="146"/>
      <c r="I32" s="192" t="str">
        <f t="shared" si="1"/>
        <v/>
      </c>
      <c r="J32" s="197"/>
      <c r="K32" s="67"/>
      <c r="L32" s="228" t="s">
        <v>34</v>
      </c>
      <c r="M32" s="229"/>
      <c r="N32" s="229"/>
      <c r="O32" s="229"/>
      <c r="P32" s="229"/>
      <c r="Q32" s="230"/>
    </row>
    <row r="33" spans="2:18" ht="20.100000000000001" customHeight="1">
      <c r="B33" s="246" t="s">
        <v>12</v>
      </c>
      <c r="C33" s="247"/>
      <c r="D33" s="145"/>
      <c r="E33" s="145"/>
      <c r="F33" s="145"/>
      <c r="G33" s="145"/>
      <c r="H33" s="146"/>
      <c r="I33" s="192" t="str">
        <f t="shared" si="1"/>
        <v/>
      </c>
      <c r="J33" s="197"/>
      <c r="K33" s="67"/>
      <c r="L33" s="231" t="s">
        <v>35</v>
      </c>
      <c r="M33" s="232"/>
      <c r="N33" s="232"/>
      <c r="O33" s="232"/>
      <c r="P33" s="232"/>
      <c r="Q33" s="233"/>
    </row>
    <row r="34" spans="2:18" ht="20.100000000000001" customHeight="1">
      <c r="B34" s="246" t="s">
        <v>13</v>
      </c>
      <c r="C34" s="247"/>
      <c r="D34" s="148"/>
      <c r="E34" s="148"/>
      <c r="F34" s="148"/>
      <c r="G34" s="148"/>
      <c r="H34" s="149"/>
      <c r="I34" s="192" t="str">
        <f t="shared" si="1"/>
        <v/>
      </c>
      <c r="J34" s="198"/>
      <c r="K34" s="92"/>
      <c r="L34" s="231" t="s">
        <v>36</v>
      </c>
      <c r="M34" s="232"/>
      <c r="N34" s="232"/>
      <c r="O34" s="232"/>
      <c r="P34" s="232"/>
      <c r="Q34" s="233"/>
    </row>
    <row r="35" spans="2:18" ht="20.100000000000001" customHeight="1">
      <c r="B35" s="246" t="s">
        <v>14</v>
      </c>
      <c r="C35" s="247"/>
      <c r="D35" s="148"/>
      <c r="E35" s="148"/>
      <c r="F35" s="148"/>
      <c r="G35" s="148"/>
      <c r="H35" s="149"/>
      <c r="I35" s="192" t="str">
        <f t="shared" si="1"/>
        <v/>
      </c>
      <c r="J35" s="198"/>
      <c r="K35" s="67"/>
      <c r="L35" s="231" t="s">
        <v>37</v>
      </c>
      <c r="M35" s="232"/>
      <c r="N35" s="232"/>
      <c r="O35" s="232"/>
      <c r="P35" s="232"/>
      <c r="Q35" s="233"/>
    </row>
    <row r="36" spans="2:18" ht="20.100000000000001" customHeight="1">
      <c r="B36" s="246" t="s">
        <v>15</v>
      </c>
      <c r="C36" s="247"/>
      <c r="D36" s="148"/>
      <c r="E36" s="148"/>
      <c r="F36" s="148"/>
      <c r="G36" s="148"/>
      <c r="H36" s="149"/>
      <c r="I36" s="192" t="str">
        <f t="shared" si="1"/>
        <v/>
      </c>
      <c r="J36" s="198"/>
      <c r="K36" s="67"/>
      <c r="L36" s="231" t="s">
        <v>38</v>
      </c>
      <c r="M36" s="232"/>
      <c r="N36" s="232"/>
      <c r="O36" s="232"/>
      <c r="P36" s="232"/>
      <c r="Q36" s="233"/>
    </row>
    <row r="37" spans="2:18" ht="20.100000000000001" customHeight="1">
      <c r="B37" s="246" t="s">
        <v>16</v>
      </c>
      <c r="C37" s="247"/>
      <c r="D37" s="148"/>
      <c r="E37" s="148"/>
      <c r="F37" s="148"/>
      <c r="G37" s="148"/>
      <c r="H37" s="149"/>
      <c r="I37" s="192" t="str">
        <f t="shared" si="1"/>
        <v/>
      </c>
      <c r="J37" s="198"/>
      <c r="K37" s="67"/>
      <c r="L37" s="231" t="s">
        <v>39</v>
      </c>
      <c r="M37" s="232"/>
      <c r="N37" s="232"/>
      <c r="O37" s="232"/>
      <c r="P37" s="232"/>
      <c r="Q37" s="233"/>
    </row>
    <row r="38" spans="2:18" ht="20.100000000000001" customHeight="1">
      <c r="B38" s="246" t="s">
        <v>17</v>
      </c>
      <c r="C38" s="247"/>
      <c r="D38" s="148"/>
      <c r="E38" s="148"/>
      <c r="F38" s="148"/>
      <c r="G38" s="148"/>
      <c r="H38" s="149"/>
      <c r="I38" s="192" t="str">
        <f t="shared" si="1"/>
        <v/>
      </c>
      <c r="J38" s="198"/>
      <c r="K38" s="67"/>
      <c r="L38" s="231" t="s">
        <v>40</v>
      </c>
      <c r="M38" s="232"/>
      <c r="N38" s="232"/>
      <c r="O38" s="232"/>
      <c r="P38" s="232"/>
      <c r="Q38" s="233"/>
    </row>
    <row r="39" spans="2:18" ht="20.100000000000001" customHeight="1">
      <c r="B39" s="246">
        <v>630</v>
      </c>
      <c r="C39" s="247"/>
      <c r="D39" s="148"/>
      <c r="E39" s="148"/>
      <c r="F39" s="148"/>
      <c r="G39" s="148"/>
      <c r="H39" s="149"/>
      <c r="I39" s="192" t="str">
        <f t="shared" si="1"/>
        <v/>
      </c>
      <c r="J39" s="198"/>
      <c r="K39" s="67"/>
      <c r="L39" s="231" t="s">
        <v>41</v>
      </c>
      <c r="M39" s="232"/>
      <c r="N39" s="232"/>
      <c r="O39" s="232"/>
      <c r="P39" s="232"/>
      <c r="Q39" s="233"/>
    </row>
    <row r="40" spans="2:18" ht="20.100000000000001" customHeight="1">
      <c r="B40" s="246">
        <v>315</v>
      </c>
      <c r="C40" s="247"/>
      <c r="D40" s="148"/>
      <c r="E40" s="148"/>
      <c r="F40" s="148"/>
      <c r="G40" s="148"/>
      <c r="H40" s="149"/>
      <c r="I40" s="192" t="str">
        <f t="shared" si="1"/>
        <v/>
      </c>
      <c r="J40" s="198"/>
      <c r="K40" s="67"/>
      <c r="L40" s="231" t="s">
        <v>42</v>
      </c>
      <c r="M40" s="232"/>
      <c r="N40" s="232"/>
      <c r="O40" s="232"/>
      <c r="P40" s="232"/>
      <c r="Q40" s="233"/>
    </row>
    <row r="41" spans="2:18" ht="20.100000000000001" customHeight="1">
      <c r="B41" s="246">
        <v>160</v>
      </c>
      <c r="C41" s="247"/>
      <c r="D41" s="144"/>
      <c r="E41" s="144"/>
      <c r="F41" s="144"/>
      <c r="G41" s="144"/>
      <c r="H41" s="150"/>
      <c r="I41" s="193" t="str">
        <f t="shared" si="1"/>
        <v/>
      </c>
      <c r="J41" s="199"/>
      <c r="K41" s="67"/>
      <c r="L41" s="231" t="s">
        <v>43</v>
      </c>
      <c r="M41" s="232"/>
      <c r="N41" s="232"/>
      <c r="O41" s="232"/>
      <c r="P41" s="232"/>
      <c r="Q41" s="233"/>
    </row>
    <row r="42" spans="2:18" ht="20.100000000000001" customHeight="1" thickBot="1">
      <c r="B42" s="276">
        <v>80</v>
      </c>
      <c r="C42" s="277"/>
      <c r="D42" s="152"/>
      <c r="E42" s="152"/>
      <c r="F42" s="152"/>
      <c r="G42" s="152"/>
      <c r="H42" s="153"/>
      <c r="I42" s="194" t="str">
        <f t="shared" si="1"/>
        <v/>
      </c>
      <c r="J42" s="200"/>
      <c r="K42" s="67"/>
      <c r="L42" s="231" t="s">
        <v>44</v>
      </c>
      <c r="M42" s="232"/>
      <c r="N42" s="232"/>
      <c r="O42" s="232"/>
      <c r="P42" s="232"/>
      <c r="Q42" s="233"/>
    </row>
    <row r="43" spans="2:18" ht="23.25" customHeight="1" thickTop="1" thickBot="1">
      <c r="B43" s="315" t="s">
        <v>46</v>
      </c>
      <c r="C43" s="316"/>
      <c r="D43" s="155"/>
      <c r="E43" s="155"/>
      <c r="F43" s="155"/>
      <c r="G43" s="155"/>
      <c r="H43" s="156"/>
      <c r="I43" s="195" t="str">
        <f t="shared" si="1"/>
        <v/>
      </c>
      <c r="J43" s="201"/>
      <c r="K43" s="67"/>
      <c r="L43" s="268" t="s">
        <v>135</v>
      </c>
      <c r="M43" s="269"/>
      <c r="N43" s="269"/>
      <c r="O43" s="269"/>
      <c r="P43" s="269"/>
      <c r="Q43" s="270"/>
    </row>
    <row r="44" spans="2:18" ht="9.9499999999999993" customHeight="1" thickBot="1">
      <c r="B44" s="44"/>
      <c r="C44" s="45"/>
      <c r="D44" s="46"/>
      <c r="E44" s="46"/>
      <c r="F44" s="46"/>
      <c r="G44" s="46"/>
      <c r="H44" s="46"/>
      <c r="I44" s="47"/>
      <c r="J44" s="46"/>
      <c r="L44" s="167"/>
      <c r="M44" s="167"/>
      <c r="N44" s="167"/>
      <c r="O44" s="167"/>
      <c r="P44" s="167"/>
      <c r="Q44" s="167"/>
      <c r="R44" s="121"/>
    </row>
    <row r="45" spans="2:18" ht="23.25" customHeight="1" thickBot="1">
      <c r="B45" s="210" t="s">
        <v>83</v>
      </c>
      <c r="C45" s="211"/>
      <c r="D45" s="211"/>
      <c r="E45" s="211"/>
      <c r="F45" s="211"/>
      <c r="G45" s="211"/>
      <c r="H45" s="211"/>
      <c r="I45" s="211"/>
      <c r="J45" s="237"/>
      <c r="L45" s="167"/>
      <c r="M45" s="167"/>
      <c r="N45" s="167"/>
      <c r="O45" s="167"/>
      <c r="P45" s="167"/>
      <c r="Q45" s="167"/>
      <c r="R45" s="121"/>
    </row>
    <row r="46" spans="2:18" ht="20.100000000000001" customHeight="1">
      <c r="B46" s="254" t="s">
        <v>6</v>
      </c>
      <c r="C46" s="95" t="s">
        <v>58</v>
      </c>
      <c r="D46" s="96"/>
      <c r="E46" s="96"/>
      <c r="F46" s="96"/>
      <c r="G46" s="97"/>
      <c r="H46" s="98" t="s">
        <v>78</v>
      </c>
      <c r="I46" s="98" t="s">
        <v>85</v>
      </c>
      <c r="J46" s="99" t="s">
        <v>86</v>
      </c>
      <c r="L46" s="167"/>
      <c r="M46" s="167"/>
      <c r="N46" s="167"/>
      <c r="O46" s="167"/>
      <c r="P46" s="167"/>
      <c r="Q46" s="167"/>
      <c r="R46" s="121"/>
    </row>
    <row r="47" spans="2:18" ht="20.100000000000001" customHeight="1" thickBot="1">
      <c r="B47" s="256"/>
      <c r="C47" s="84" t="s">
        <v>88</v>
      </c>
      <c r="D47" s="100"/>
      <c r="E47" s="100"/>
      <c r="F47" s="100"/>
      <c r="G47" s="101" t="str">
        <f>IF($F$9="","",IF($G$4="ACP DENSITY","LOT "&amp;$F$9,""))</f>
        <v/>
      </c>
      <c r="H47" s="102"/>
      <c r="I47" s="102"/>
      <c r="J47" s="103"/>
      <c r="L47" s="271"/>
      <c r="M47" s="271"/>
      <c r="N47" s="271"/>
      <c r="O47" s="271"/>
      <c r="P47" s="271"/>
      <c r="Q47" s="271"/>
      <c r="R47" s="121"/>
    </row>
    <row r="48" spans="2:18" ht="20.100000000000001" customHeight="1">
      <c r="B48" s="254" t="s">
        <v>8</v>
      </c>
      <c r="C48" s="95" t="s">
        <v>58</v>
      </c>
      <c r="D48" s="96"/>
      <c r="E48" s="96"/>
      <c r="F48" s="96"/>
      <c r="G48" s="97"/>
      <c r="H48" s="98" t="s">
        <v>89</v>
      </c>
      <c r="I48" s="98" t="s">
        <v>90</v>
      </c>
      <c r="J48" s="99" t="s">
        <v>91</v>
      </c>
      <c r="L48" s="271"/>
      <c r="M48" s="271"/>
      <c r="N48" s="271"/>
      <c r="O48" s="271"/>
      <c r="P48" s="271"/>
      <c r="Q48" s="271"/>
      <c r="R48" s="121"/>
    </row>
    <row r="49" spans="2:19" ht="20.100000000000001" customHeight="1" thickBot="1">
      <c r="B49" s="256"/>
      <c r="C49" s="84" t="s">
        <v>117</v>
      </c>
      <c r="D49" s="100"/>
      <c r="E49" s="100"/>
      <c r="F49" s="104"/>
      <c r="G49" s="101" t="str">
        <f>IF($F$9="","",IF($G$4="Asphalt Content","LOT "&amp;$F$9,""))</f>
        <v/>
      </c>
      <c r="H49" s="105"/>
      <c r="I49" s="105"/>
      <c r="J49" s="106"/>
      <c r="L49" s="167"/>
      <c r="M49" s="167"/>
      <c r="N49" s="167"/>
      <c r="O49" s="167"/>
      <c r="P49" s="167"/>
      <c r="Q49" s="167"/>
      <c r="R49" s="121"/>
    </row>
    <row r="50" spans="2:19" ht="20.100000000000001" customHeight="1">
      <c r="B50" s="254" t="s">
        <v>84</v>
      </c>
      <c r="C50" s="95" t="s">
        <v>87</v>
      </c>
      <c r="D50" s="96"/>
      <c r="E50" s="96"/>
      <c r="F50" s="96"/>
      <c r="G50" s="97"/>
      <c r="H50" s="98" t="s">
        <v>97</v>
      </c>
      <c r="I50" s="98" t="s">
        <v>98</v>
      </c>
      <c r="J50" s="99" t="s">
        <v>99</v>
      </c>
      <c r="L50" s="271"/>
      <c r="M50" s="271"/>
      <c r="N50" s="271"/>
      <c r="O50" s="271"/>
      <c r="P50" s="271"/>
      <c r="Q50" s="271"/>
      <c r="R50" s="121"/>
    </row>
    <row r="51" spans="2:19" ht="20.100000000000001" customHeight="1">
      <c r="B51" s="255"/>
      <c r="C51" s="64" t="s">
        <v>77</v>
      </c>
      <c r="D51" s="36"/>
      <c r="E51" s="36"/>
      <c r="F51" s="36"/>
      <c r="G51" s="37"/>
      <c r="H51" s="21"/>
      <c r="I51" s="21"/>
      <c r="J51" s="22"/>
      <c r="L51" s="266"/>
      <c r="M51" s="266"/>
      <c r="N51" s="266"/>
      <c r="O51" s="266"/>
      <c r="P51" s="266"/>
      <c r="Q51" s="266"/>
      <c r="R51" s="121"/>
    </row>
    <row r="52" spans="2:19" ht="20.100000000000001" customHeight="1">
      <c r="B52" s="255"/>
      <c r="C52" s="64" t="s">
        <v>129</v>
      </c>
      <c r="D52" s="36"/>
      <c r="E52" s="36"/>
      <c r="F52" s="36"/>
      <c r="G52" s="37"/>
      <c r="H52" s="21"/>
      <c r="I52" s="21"/>
      <c r="J52" s="22"/>
      <c r="L52" s="266"/>
      <c r="M52" s="266"/>
      <c r="N52" s="266"/>
      <c r="O52" s="266"/>
      <c r="P52" s="266"/>
      <c r="Q52" s="266"/>
      <c r="R52" s="121"/>
    </row>
    <row r="53" spans="2:19" ht="20.100000000000001" customHeight="1" thickBot="1">
      <c r="B53" s="256"/>
      <c r="C53" s="84" t="s">
        <v>79</v>
      </c>
      <c r="D53" s="100"/>
      <c r="E53" s="111"/>
      <c r="F53" s="112"/>
      <c r="G53" s="101" t="str">
        <f>IF($F$9="","",IF(G4="Marshall/Gyratory Air Voids","LOT "&amp;F9,""))</f>
        <v/>
      </c>
      <c r="H53" s="186" t="str">
        <f>IF(H51="","",(H52-H51)/H52)</f>
        <v/>
      </c>
      <c r="I53" s="186" t="str">
        <f t="shared" ref="I53" si="2">IF(I51="","",(I52-I51)/I52)</f>
        <v/>
      </c>
      <c r="J53" s="187" t="str">
        <f>IF(J51="","",(J52-J51)/J52)</f>
        <v/>
      </c>
      <c r="K53" s="68"/>
    </row>
    <row r="54" spans="2:19" ht="20.100000000000001" customHeight="1">
      <c r="B54" s="82" t="s">
        <v>104</v>
      </c>
      <c r="C54" s="94"/>
      <c r="D54" s="94"/>
      <c r="E54" s="94"/>
      <c r="F54" s="107"/>
      <c r="G54" s="94"/>
      <c r="H54" s="108" t="s">
        <v>100</v>
      </c>
      <c r="I54" s="109" t="s">
        <v>55</v>
      </c>
      <c r="J54" s="110" t="str">
        <f>IF(H47="","",IF($G$4="ACP Density",((H47+I47+J47+I18)/8),""))</f>
        <v/>
      </c>
    </row>
    <row r="55" spans="2:19" ht="20.100000000000001" customHeight="1">
      <c r="B55" s="64" t="s">
        <v>105</v>
      </c>
      <c r="C55" s="48"/>
      <c r="D55" s="48"/>
      <c r="E55" s="48"/>
      <c r="F55" s="49"/>
      <c r="G55" s="48"/>
      <c r="H55" s="50" t="s">
        <v>101</v>
      </c>
      <c r="I55" s="51" t="s">
        <v>47</v>
      </c>
      <c r="J55" s="87" t="str">
        <f>IF(H49="","",IF($G$4="Asphalt Content",((H49+I49+J49+I22)/8),""))</f>
        <v/>
      </c>
      <c r="L55" s="8" t="s">
        <v>123</v>
      </c>
    </row>
    <row r="56" spans="2:19" ht="20.100000000000001" customHeight="1">
      <c r="B56" s="64" t="s">
        <v>106</v>
      </c>
      <c r="C56" s="48"/>
      <c r="D56" s="91"/>
      <c r="E56" s="48"/>
      <c r="F56" s="49"/>
      <c r="G56" s="48"/>
      <c r="H56" s="50" t="s">
        <v>103</v>
      </c>
      <c r="I56" s="51" t="s">
        <v>102</v>
      </c>
      <c r="J56" s="88" t="str">
        <f>IF(H53="","",IF($G$4="Marshall/Gyratory Air Voids",((H53+I53+J53+D27+E27+F27+G27+H27)/8),""))</f>
        <v/>
      </c>
      <c r="L56" s="273" t="s">
        <v>52</v>
      </c>
      <c r="M56" s="273"/>
      <c r="N56" s="273"/>
      <c r="O56" s="273"/>
      <c r="P56" s="273"/>
      <c r="Q56" s="273"/>
      <c r="R56" s="273"/>
      <c r="S56" s="273"/>
    </row>
    <row r="57" spans="2:19" ht="20.100000000000001" customHeight="1">
      <c r="B57" s="64" t="s">
        <v>107</v>
      </c>
      <c r="C57" s="48"/>
      <c r="D57" s="48"/>
      <c r="E57" s="48"/>
      <c r="F57" s="48"/>
      <c r="G57" s="48"/>
      <c r="H57" s="48"/>
      <c r="I57" s="51" t="s">
        <v>47</v>
      </c>
      <c r="J57" s="23"/>
      <c r="K57" s="7"/>
      <c r="L57" s="273"/>
      <c r="M57" s="273"/>
      <c r="N57" s="273"/>
      <c r="O57" s="273"/>
      <c r="P57" s="273"/>
      <c r="Q57" s="273"/>
      <c r="R57" s="273"/>
      <c r="S57" s="273"/>
    </row>
    <row r="58" spans="2:19" ht="19.5" customHeight="1">
      <c r="B58" s="64" t="s">
        <v>110</v>
      </c>
      <c r="C58" s="48"/>
      <c r="D58" s="48"/>
      <c r="E58" s="48"/>
      <c r="F58" s="48"/>
      <c r="G58" s="48"/>
      <c r="H58" s="50" t="s">
        <v>108</v>
      </c>
      <c r="I58" s="51" t="s">
        <v>47</v>
      </c>
      <c r="J58" s="87" t="str">
        <f>IF(J55="","",IF($G$4="Asphalt Content",J57-J55,""))</f>
        <v/>
      </c>
      <c r="L58" s="273"/>
      <c r="M58" s="273"/>
      <c r="N58" s="273"/>
      <c r="O58" s="273"/>
      <c r="P58" s="273"/>
      <c r="Q58" s="273"/>
      <c r="R58" s="273"/>
      <c r="S58" s="273"/>
    </row>
    <row r="59" spans="2:19" ht="19.5" customHeight="1">
      <c r="B59" s="64" t="s">
        <v>111</v>
      </c>
      <c r="C59" s="48"/>
      <c r="D59" s="48"/>
      <c r="E59" s="48"/>
      <c r="F59" s="48"/>
      <c r="G59" s="48"/>
      <c r="H59" s="50"/>
      <c r="I59" s="51"/>
      <c r="J59" s="83"/>
      <c r="L59" s="274" t="s">
        <v>53</v>
      </c>
      <c r="M59" s="274"/>
      <c r="N59" s="274"/>
      <c r="O59" s="274"/>
      <c r="P59" s="274"/>
      <c r="Q59" s="274"/>
      <c r="R59" s="274"/>
      <c r="S59" s="274"/>
    </row>
    <row r="60" spans="2:19" ht="19.5" customHeight="1">
      <c r="B60" s="64" t="s">
        <v>112</v>
      </c>
      <c r="C60" s="48"/>
      <c r="D60" s="48"/>
      <c r="E60" s="48"/>
      <c r="F60" s="48"/>
      <c r="G60" s="48"/>
      <c r="H60" s="50" t="s">
        <v>113</v>
      </c>
      <c r="I60" s="51" t="s">
        <v>102</v>
      </c>
      <c r="J60" s="88" t="str">
        <f>IF(J56="","",IF($G$4="Marshall/Gyratory Air voids",J59-J56,""))</f>
        <v/>
      </c>
      <c r="L60" s="274"/>
      <c r="M60" s="274"/>
      <c r="N60" s="274"/>
      <c r="O60" s="274"/>
      <c r="P60" s="274"/>
      <c r="Q60" s="274"/>
      <c r="R60" s="274"/>
      <c r="S60" s="274"/>
    </row>
    <row r="61" spans="2:19" ht="20.100000000000001" customHeight="1">
      <c r="B61" s="64" t="s">
        <v>114</v>
      </c>
      <c r="C61" s="48"/>
      <c r="D61" s="304" t="str">
        <f>C17</f>
        <v>Select compaction standard</v>
      </c>
      <c r="E61" s="304"/>
      <c r="F61" s="304"/>
      <c r="G61" s="48"/>
      <c r="H61" s="50" t="s">
        <v>109</v>
      </c>
      <c r="I61" s="51" t="s">
        <v>47</v>
      </c>
      <c r="J61" s="89" t="str">
        <f>IF(G4="ACP Density",100*J54/E17,"")</f>
        <v/>
      </c>
      <c r="L61" s="274" t="s">
        <v>54</v>
      </c>
      <c r="M61" s="274"/>
      <c r="N61" s="274"/>
      <c r="O61" s="274"/>
      <c r="P61" s="274"/>
      <c r="Q61" s="274"/>
      <c r="R61" s="274"/>
      <c r="S61" s="274"/>
    </row>
    <row r="62" spans="2:19" ht="20.100000000000001" customHeight="1">
      <c r="B62" s="64" t="s">
        <v>124</v>
      </c>
      <c r="C62" s="48"/>
      <c r="D62" s="48"/>
      <c r="E62" s="48"/>
      <c r="F62" s="48"/>
      <c r="G62" s="52"/>
      <c r="H62" s="50" t="s">
        <v>122</v>
      </c>
      <c r="I62" s="51" t="s">
        <v>48</v>
      </c>
      <c r="J62" s="24">
        <v>0</v>
      </c>
      <c r="L62" s="274"/>
      <c r="M62" s="274"/>
      <c r="N62" s="274"/>
      <c r="O62" s="274"/>
      <c r="P62" s="274"/>
      <c r="Q62" s="274"/>
      <c r="R62" s="274"/>
      <c r="S62" s="274"/>
    </row>
    <row r="63" spans="2:19" ht="19.5" customHeight="1">
      <c r="B63" s="64" t="s">
        <v>115</v>
      </c>
      <c r="C63" s="48"/>
      <c r="D63" s="48"/>
      <c r="E63" s="48"/>
      <c r="F63" s="48"/>
      <c r="G63" s="48"/>
      <c r="H63" s="48"/>
      <c r="I63" s="51" t="s">
        <v>49</v>
      </c>
      <c r="J63" s="25"/>
      <c r="K63" s="267"/>
      <c r="L63" s="272"/>
      <c r="M63" s="272"/>
      <c r="N63" s="272"/>
      <c r="O63" s="272"/>
      <c r="P63" s="272"/>
      <c r="Q63" s="272"/>
      <c r="R63" s="272"/>
      <c r="S63" s="272"/>
    </row>
    <row r="64" spans="2:19" ht="23.25" customHeight="1" thickBot="1">
      <c r="B64" s="84" t="s">
        <v>116</v>
      </c>
      <c r="C64" s="53"/>
      <c r="D64" s="53"/>
      <c r="E64" s="53"/>
      <c r="F64" s="53"/>
      <c r="G64" s="53"/>
      <c r="H64" s="54" t="s">
        <v>118</v>
      </c>
      <c r="I64" s="55" t="s">
        <v>50</v>
      </c>
      <c r="J64" s="90" t="str">
        <f>IF(G4=L24,"See Note",IF(J63="","",J63*J62))</f>
        <v/>
      </c>
      <c r="K64" s="267"/>
      <c r="R64" s="75"/>
    </row>
    <row r="65" spans="2:11" ht="23.25" customHeight="1" thickBot="1">
      <c r="B65" s="56"/>
      <c r="C65" s="275" t="str">
        <f>IF(G4=L24,"Note: To obtain Gradation Appeal Lot Adjustment, complete Gradation Price Adjustment Sheet from Lot Report","")</f>
        <v/>
      </c>
      <c r="D65" s="275"/>
      <c r="E65" s="275"/>
      <c r="F65" s="275"/>
      <c r="G65" s="275"/>
      <c r="H65" s="275"/>
      <c r="I65" s="275"/>
      <c r="J65" s="275"/>
    </row>
    <row r="66" spans="2:11" ht="20.100000000000001" customHeight="1">
      <c r="B66" s="171" t="s">
        <v>138</v>
      </c>
      <c r="C66" s="172"/>
      <c r="D66" s="172"/>
      <c r="E66" s="173" t="s">
        <v>139</v>
      </c>
      <c r="F66" s="26"/>
      <c r="G66" s="26"/>
      <c r="H66" s="169"/>
      <c r="I66" s="169"/>
      <c r="J66" s="170"/>
    </row>
    <row r="67" spans="2:11" ht="20.100000000000001" customHeight="1" thickBot="1">
      <c r="B67" s="58" t="s">
        <v>51</v>
      </c>
      <c r="C67" s="57"/>
      <c r="D67" s="305" t="s">
        <v>133</v>
      </c>
      <c r="E67" s="305"/>
      <c r="F67" s="305"/>
      <c r="G67" s="306"/>
      <c r="H67" s="306"/>
      <c r="I67" s="307"/>
      <c r="J67" s="308"/>
    </row>
    <row r="68" spans="2:11" ht="20.100000000000001" customHeight="1">
      <c r="B68" s="93" t="s">
        <v>59</v>
      </c>
      <c r="C68" s="309"/>
      <c r="D68" s="309"/>
      <c r="E68" s="309"/>
      <c r="F68" s="309"/>
      <c r="G68" s="309"/>
      <c r="H68" s="309"/>
      <c r="I68" s="309"/>
      <c r="J68" s="310"/>
    </row>
    <row r="69" spans="2:11" ht="15" customHeight="1">
      <c r="B69" s="284"/>
      <c r="C69" s="285"/>
      <c r="D69" s="285"/>
      <c r="E69" s="285"/>
      <c r="F69" s="285"/>
      <c r="G69" s="285"/>
      <c r="H69" s="285"/>
      <c r="I69" s="285"/>
      <c r="J69" s="286"/>
    </row>
    <row r="70" spans="2:11" ht="23.45" customHeight="1">
      <c r="B70" s="284"/>
      <c r="C70" s="285"/>
      <c r="D70" s="285"/>
      <c r="E70" s="285"/>
      <c r="F70" s="285"/>
      <c r="G70" s="285"/>
      <c r="H70" s="285"/>
      <c r="I70" s="285"/>
      <c r="J70" s="286"/>
    </row>
    <row r="71" spans="2:11" ht="23.45" customHeight="1">
      <c r="B71" s="284"/>
      <c r="C71" s="285"/>
      <c r="D71" s="285"/>
      <c r="E71" s="285"/>
      <c r="F71" s="285"/>
      <c r="G71" s="285"/>
      <c r="H71" s="285"/>
      <c r="I71" s="285"/>
      <c r="J71" s="286"/>
    </row>
    <row r="72" spans="2:11" ht="23.45" customHeight="1" thickBot="1">
      <c r="B72" s="261"/>
      <c r="C72" s="262"/>
      <c r="D72" s="59"/>
      <c r="E72" s="263"/>
      <c r="F72" s="263"/>
      <c r="G72" s="59"/>
      <c r="H72" s="264"/>
      <c r="I72" s="264"/>
      <c r="J72" s="265"/>
    </row>
    <row r="73" spans="2:11" ht="23.45" customHeight="1" thickBot="1">
      <c r="B73" s="257" t="s">
        <v>2</v>
      </c>
      <c r="C73" s="258"/>
      <c r="D73" s="60"/>
      <c r="E73" s="258" t="s">
        <v>3</v>
      </c>
      <c r="F73" s="258"/>
      <c r="G73" s="60"/>
      <c r="H73" s="259" t="s">
        <v>18</v>
      </c>
      <c r="I73" s="259"/>
      <c r="J73" s="260"/>
      <c r="K73" s="10"/>
    </row>
    <row r="74" spans="2:11" ht="23.45" customHeight="1">
      <c r="B74" s="61" t="s">
        <v>140</v>
      </c>
      <c r="C74" s="59"/>
      <c r="D74" s="59"/>
      <c r="E74" s="59"/>
      <c r="F74" s="59"/>
      <c r="G74" s="62"/>
      <c r="H74" s="59"/>
      <c r="I74" s="59"/>
      <c r="J74" s="63" t="s">
        <v>67</v>
      </c>
    </row>
    <row r="75" spans="2:11">
      <c r="C75" s="3"/>
      <c r="D75" s="3"/>
      <c r="E75" s="3"/>
      <c r="F75" s="3"/>
      <c r="G75" s="3"/>
      <c r="H75" s="3"/>
      <c r="I75" s="3"/>
    </row>
    <row r="76" spans="2:11">
      <c r="D76" s="4"/>
      <c r="G76" s="4"/>
    </row>
    <row r="77" spans="2:11">
      <c r="D77" s="2"/>
      <c r="G77" s="2"/>
    </row>
  </sheetData>
  <sheetProtection sheet="1"/>
  <mergeCells count="104">
    <mergeCell ref="L51:Q51"/>
    <mergeCell ref="L52:Q52"/>
    <mergeCell ref="K63:K64"/>
    <mergeCell ref="L42:Q42"/>
    <mergeCell ref="L43:Q43"/>
    <mergeCell ref="L47:Q47"/>
    <mergeCell ref="L63:S63"/>
    <mergeCell ref="L56:S58"/>
    <mergeCell ref="L59:S60"/>
    <mergeCell ref="L61:S62"/>
    <mergeCell ref="L48:Q48"/>
    <mergeCell ref="L50:Q50"/>
    <mergeCell ref="B50:B53"/>
    <mergeCell ref="B48:B49"/>
    <mergeCell ref="B73:C73"/>
    <mergeCell ref="E73:F73"/>
    <mergeCell ref="H73:J73"/>
    <mergeCell ref="B39:C39"/>
    <mergeCell ref="B72:C72"/>
    <mergeCell ref="E72:F72"/>
    <mergeCell ref="H72:J72"/>
    <mergeCell ref="C65:J65"/>
    <mergeCell ref="B42:C42"/>
    <mergeCell ref="B69:J71"/>
    <mergeCell ref="D61:F61"/>
    <mergeCell ref="D67:F67"/>
    <mergeCell ref="G67:H67"/>
    <mergeCell ref="I67:J67"/>
    <mergeCell ref="C68:J68"/>
    <mergeCell ref="B46:B47"/>
    <mergeCell ref="B40:C40"/>
    <mergeCell ref="B41:C41"/>
    <mergeCell ref="B43:C43"/>
    <mergeCell ref="B45:J45"/>
    <mergeCell ref="R30:W30"/>
    <mergeCell ref="L36:Q36"/>
    <mergeCell ref="B36:C36"/>
    <mergeCell ref="L31:Q31"/>
    <mergeCell ref="R31:W31"/>
    <mergeCell ref="L32:Q32"/>
    <mergeCell ref="L33:Q33"/>
    <mergeCell ref="L41:Q41"/>
    <mergeCell ref="B35:C35"/>
    <mergeCell ref="B32:C32"/>
    <mergeCell ref="B33:C33"/>
    <mergeCell ref="L34:Q34"/>
    <mergeCell ref="L37:Q37"/>
    <mergeCell ref="L38:Q38"/>
    <mergeCell ref="L39:Q39"/>
    <mergeCell ref="L40:Q40"/>
    <mergeCell ref="B34:C34"/>
    <mergeCell ref="B30:C30"/>
    <mergeCell ref="D30:H30"/>
    <mergeCell ref="B31:C31"/>
    <mergeCell ref="B37:C37"/>
    <mergeCell ref="B38:C38"/>
    <mergeCell ref="L30:Q30"/>
    <mergeCell ref="L35:Q35"/>
    <mergeCell ref="R22:W22"/>
    <mergeCell ref="L23:Q23"/>
    <mergeCell ref="R23:W23"/>
    <mergeCell ref="B29:H29"/>
    <mergeCell ref="L24:Q24"/>
    <mergeCell ref="R24:W24"/>
    <mergeCell ref="L29:Q29"/>
    <mergeCell ref="R29:W29"/>
    <mergeCell ref="B24:H24"/>
    <mergeCell ref="B25:C25"/>
    <mergeCell ref="B26:C26"/>
    <mergeCell ref="L27:Q27"/>
    <mergeCell ref="R27:W27"/>
    <mergeCell ref="L28:Q28"/>
    <mergeCell ref="R28:W28"/>
    <mergeCell ref="B27:C27"/>
    <mergeCell ref="L25:Q25"/>
    <mergeCell ref="R25:W25"/>
    <mergeCell ref="L26:Q26"/>
    <mergeCell ref="R26:W26"/>
    <mergeCell ref="B22:C22"/>
    <mergeCell ref="L22:Q22"/>
    <mergeCell ref="L20:Q20"/>
    <mergeCell ref="A1:K1"/>
    <mergeCell ref="L21:Q21"/>
    <mergeCell ref="B21:D21"/>
    <mergeCell ref="F21:H21"/>
    <mergeCell ref="B16:H16"/>
    <mergeCell ref="L16:Q17"/>
    <mergeCell ref="C17:D17"/>
    <mergeCell ref="F17:H17"/>
    <mergeCell ref="B18:C18"/>
    <mergeCell ref="L18:Q18"/>
    <mergeCell ref="B20:H20"/>
    <mergeCell ref="G4:H5"/>
    <mergeCell ref="E4:F5"/>
    <mergeCell ref="G6:H7"/>
    <mergeCell ref="I4:I5"/>
    <mergeCell ref="B3:C7"/>
    <mergeCell ref="D3:J3"/>
    <mergeCell ref="B12:C12"/>
    <mergeCell ref="B13:C13"/>
    <mergeCell ref="B14:C14"/>
    <mergeCell ref="C8:D8"/>
    <mergeCell ref="C9:D9"/>
    <mergeCell ref="C10:D10"/>
  </mergeCells>
  <dataValidations count="5">
    <dataValidation type="list" allowBlank="1" showInputMessage="1" showErrorMessage="1" sqref="C17:D17" xr:uid="{3BF9CF8A-98B2-4DBE-A9EB-65B5495CAAAD}">
      <formula1>$R$23:$R$25</formula1>
    </dataValidation>
    <dataValidation type="decimal" allowBlank="1" showInputMessage="1" sqref="L16:Q17 L4:Q5 R22:R31 L18:L52 L6:L7" xr:uid="{855C9B7F-CE75-40C8-A5DE-8BA1C9E22A1A}">
      <formula1>111</formula1>
      <formula2>222</formula2>
    </dataValidation>
    <dataValidation type="list" allowBlank="1" showInputMessage="1" showErrorMessage="1" sqref="B29:H29" xr:uid="{620EE718-7C1D-4CC9-BE82-EDDBF6BB5924}">
      <formula1>$L$18:$L$21</formula1>
    </dataValidation>
    <dataValidation type="list" allowBlank="1" showInputMessage="1" showErrorMessage="1" sqref="I4 I7" xr:uid="{CB8DDE45-F7FD-4E45-8DC8-6AC5F0FEAFC8}">
      <formula1>$L$33:$L$43</formula1>
    </dataValidation>
    <dataValidation type="list" allowBlank="1" showInputMessage="1" showErrorMessage="1" sqref="G4" xr:uid="{CE06D721-F78C-4E5D-AF21-7592AA39A0FC}">
      <formula1>$L$23:$L$31</formula1>
    </dataValidation>
  </dataValidations>
  <printOptions horizontalCentered="1"/>
  <pageMargins left="0.23622047244094491" right="0.23622047244094491" top="0.74803149606299213" bottom="0.74803149606299213" header="0.31496062992125984" footer="0.31496062992125984"/>
  <pageSetup scale="65" fitToHeight="0" orientation="portrait" r:id="rId1"/>
  <headerFooter alignWithMargins="0">
    <oddHeader>&amp;R&amp;12Page &amp;P of &amp;N</oddHeader>
    <oddFooter>&amp;L_x000D_&amp;1#&amp;"Calibri"&amp;11&amp;K000000 Classification: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FEC-0366-4BD0-9256-4A042D2189AA}">
  <sheetPr>
    <pageSetUpPr fitToPage="1"/>
  </sheetPr>
  <dimension ref="B1:W77"/>
  <sheetViews>
    <sheetView view="pageBreakPreview" topLeftCell="A2" zoomScale="104" zoomScaleNormal="100" zoomScaleSheetLayoutView="104" workbookViewId="0">
      <selection activeCell="E25" sqref="E25"/>
    </sheetView>
  </sheetViews>
  <sheetFormatPr defaultRowHeight="12.75"/>
  <cols>
    <col min="1" max="1" width="3.7109375" customWidth="1"/>
    <col min="2" max="2" width="18.28515625" customWidth="1"/>
    <col min="3" max="3" width="15.85546875" customWidth="1"/>
    <col min="4" max="4" width="17.42578125" customWidth="1"/>
    <col min="5" max="5" width="16.5703125" customWidth="1"/>
    <col min="6" max="7" width="17" customWidth="1"/>
    <col min="8" max="8" width="17.5703125" customWidth="1"/>
    <col min="9" max="9" width="12.7109375" customWidth="1"/>
    <col min="10" max="10" width="18.7109375" customWidth="1"/>
    <col min="11" max="11" width="3.5703125" customWidth="1"/>
  </cols>
  <sheetData>
    <row r="1" spans="2:19" ht="48" customHeight="1">
      <c r="B1" s="319" t="s">
        <v>145</v>
      </c>
      <c r="C1" s="319"/>
      <c r="D1" s="319"/>
      <c r="E1" s="319"/>
      <c r="F1" s="319"/>
      <c r="G1" s="319"/>
      <c r="H1" s="319"/>
      <c r="I1" s="319"/>
      <c r="J1" s="319"/>
      <c r="K1" s="319"/>
    </row>
    <row r="2" spans="2:19" ht="13.5" thickBot="1"/>
    <row r="3" spans="2:19" ht="53.25" customHeight="1">
      <c r="B3" s="287" t="s">
        <v>128</v>
      </c>
      <c r="C3" s="288"/>
      <c r="D3" s="293" t="s">
        <v>68</v>
      </c>
      <c r="E3" s="294"/>
      <c r="F3" s="294"/>
      <c r="G3" s="294"/>
      <c r="H3" s="294"/>
      <c r="I3" s="294"/>
      <c r="J3" s="295"/>
    </row>
    <row r="4" spans="2:19" ht="21.75" customHeight="1">
      <c r="B4" s="289"/>
      <c r="C4" s="290"/>
      <c r="E4" s="281" t="s">
        <v>0</v>
      </c>
      <c r="F4" s="281"/>
      <c r="G4" s="279" t="s">
        <v>23</v>
      </c>
      <c r="H4" s="280"/>
      <c r="I4" s="279" t="s">
        <v>36</v>
      </c>
      <c r="J4" s="39"/>
      <c r="L4" s="119"/>
      <c r="M4" s="119"/>
      <c r="N4" s="119"/>
      <c r="O4" s="119"/>
      <c r="P4" s="119"/>
      <c r="Q4" s="119"/>
      <c r="R4" s="121"/>
      <c r="S4" s="121"/>
    </row>
    <row r="5" spans="2:19" ht="23.45" customHeight="1">
      <c r="B5" s="289"/>
      <c r="C5" s="290"/>
      <c r="D5" s="123"/>
      <c r="E5" s="281"/>
      <c r="F5" s="281"/>
      <c r="G5" s="279"/>
      <c r="H5" s="280"/>
      <c r="I5" s="279"/>
      <c r="J5" s="39"/>
      <c r="L5" s="119"/>
      <c r="M5" s="119"/>
      <c r="N5" s="119"/>
      <c r="O5" s="119"/>
      <c r="P5" s="119"/>
      <c r="Q5" s="119"/>
      <c r="R5" s="121"/>
      <c r="S5" s="121"/>
    </row>
    <row r="6" spans="2:19" ht="21.75" customHeight="1">
      <c r="B6" s="289"/>
      <c r="C6" s="290"/>
      <c r="D6" s="123"/>
      <c r="E6" s="124"/>
      <c r="F6" s="124"/>
      <c r="G6" s="282" t="str">
        <f>IF(G4="","",IF(G4="ACP Gradation","*Also Complete New Lot Report &amp; Gradation Price Adjustment Spreadsheet from Lot Report",""))</f>
        <v/>
      </c>
      <c r="H6" s="282"/>
      <c r="I6" s="127"/>
      <c r="J6" s="39"/>
      <c r="L6" s="120"/>
      <c r="M6" s="120"/>
      <c r="N6" s="120"/>
      <c r="O6" s="120"/>
      <c r="P6" s="120"/>
      <c r="Q6" s="120"/>
      <c r="R6" s="121"/>
      <c r="S6" s="121"/>
    </row>
    <row r="7" spans="2:19" ht="14.25" customHeight="1" thickBot="1">
      <c r="B7" s="291"/>
      <c r="C7" s="292"/>
      <c r="D7" s="125"/>
      <c r="E7" s="126"/>
      <c r="F7" s="128"/>
      <c r="G7" s="283"/>
      <c r="H7" s="283"/>
      <c r="I7" s="128"/>
      <c r="J7" s="40"/>
      <c r="L7" s="120"/>
      <c r="M7" s="120"/>
      <c r="N7" s="120"/>
      <c r="O7" s="120"/>
      <c r="P7" s="120"/>
      <c r="Q7" s="120"/>
      <c r="R7" s="121"/>
      <c r="S7" s="121"/>
    </row>
    <row r="8" spans="2:19" s="1" customFormat="1" ht="23.25" customHeight="1">
      <c r="B8" s="29" t="s">
        <v>60</v>
      </c>
      <c r="C8" s="302" t="s">
        <v>120</v>
      </c>
      <c r="D8" s="303"/>
      <c r="E8" s="32" t="s">
        <v>63</v>
      </c>
      <c r="F8" s="129" t="s">
        <v>121</v>
      </c>
      <c r="G8" s="32" t="s">
        <v>65</v>
      </c>
      <c r="H8" s="16">
        <v>45478</v>
      </c>
      <c r="I8" s="177" t="s">
        <v>1</v>
      </c>
      <c r="J8" s="17">
        <v>45483</v>
      </c>
      <c r="L8" s="120"/>
      <c r="M8" s="120"/>
      <c r="N8" s="120"/>
      <c r="O8" s="120"/>
      <c r="P8" s="120"/>
      <c r="Q8" s="120"/>
      <c r="R8" s="121"/>
      <c r="S8" s="121"/>
    </row>
    <row r="9" spans="2:19" ht="23.25" customHeight="1">
      <c r="B9" s="30" t="s">
        <v>61</v>
      </c>
      <c r="C9" s="311" t="s">
        <v>130</v>
      </c>
      <c r="D9" s="312"/>
      <c r="E9" s="33" t="s">
        <v>64</v>
      </c>
      <c r="F9" s="18">
        <v>2</v>
      </c>
      <c r="G9" s="33" t="s">
        <v>66</v>
      </c>
      <c r="H9" s="18" t="s">
        <v>125</v>
      </c>
      <c r="I9" s="178" t="s">
        <v>142</v>
      </c>
      <c r="J9" s="19" t="s">
        <v>126</v>
      </c>
      <c r="L9" s="120"/>
      <c r="M9" s="120"/>
      <c r="N9" s="120"/>
      <c r="O9" s="120"/>
      <c r="P9" s="120"/>
      <c r="Q9" s="120"/>
      <c r="R9" s="121"/>
      <c r="S9" s="121"/>
    </row>
    <row r="10" spans="2:19" ht="27.95" customHeight="1" thickBot="1">
      <c r="B10" s="31" t="s">
        <v>62</v>
      </c>
      <c r="C10" s="313" t="s">
        <v>131</v>
      </c>
      <c r="D10" s="314"/>
      <c r="E10" s="175" t="s">
        <v>144</v>
      </c>
      <c r="F10" s="180" t="s">
        <v>146</v>
      </c>
      <c r="G10" s="176" t="s">
        <v>141</v>
      </c>
      <c r="H10" s="174" t="s">
        <v>127</v>
      </c>
      <c r="I10" s="179" t="s">
        <v>143</v>
      </c>
      <c r="J10" s="20" t="s">
        <v>147</v>
      </c>
      <c r="L10" s="122" t="s">
        <v>134</v>
      </c>
      <c r="M10" s="120"/>
      <c r="N10" s="120"/>
      <c r="O10" s="120"/>
      <c r="P10" s="120"/>
      <c r="Q10" s="120"/>
      <c r="R10" s="121"/>
      <c r="S10" s="121"/>
    </row>
    <row r="11" spans="2:19" ht="13.5" thickBot="1">
      <c r="B11" s="38"/>
      <c r="C11" s="38"/>
      <c r="D11" s="38"/>
      <c r="E11" s="38"/>
      <c r="F11" s="38"/>
      <c r="G11" s="38"/>
      <c r="H11" s="38"/>
      <c r="I11" s="38"/>
      <c r="J11" s="38"/>
    </row>
    <row r="12" spans="2:19" ht="23.25" customHeight="1">
      <c r="B12" s="296" t="s">
        <v>20</v>
      </c>
      <c r="C12" s="297"/>
      <c r="D12" s="27">
        <v>1</v>
      </c>
      <c r="E12" s="27">
        <v>2</v>
      </c>
      <c r="F12" s="27">
        <v>3</v>
      </c>
      <c r="G12" s="27">
        <v>4</v>
      </c>
      <c r="H12" s="28">
        <v>5</v>
      </c>
      <c r="I12" s="41"/>
      <c r="J12" s="41"/>
      <c r="L12" s="116"/>
      <c r="M12" s="116"/>
      <c r="N12" s="116"/>
      <c r="O12" s="116"/>
    </row>
    <row r="13" spans="2:19" ht="23.25" customHeight="1">
      <c r="B13" s="298" t="s">
        <v>4</v>
      </c>
      <c r="C13" s="299"/>
      <c r="D13" s="163" t="s">
        <v>148</v>
      </c>
      <c r="E13" s="163" t="s">
        <v>149</v>
      </c>
      <c r="F13" s="163" t="s">
        <v>150</v>
      </c>
      <c r="G13" s="163" t="s">
        <v>151</v>
      </c>
      <c r="H13" s="164" t="s">
        <v>152</v>
      </c>
      <c r="I13" s="41"/>
      <c r="J13" s="41"/>
      <c r="L13" s="117"/>
      <c r="M13" s="117"/>
      <c r="N13" s="117"/>
      <c r="O13" s="117"/>
    </row>
    <row r="14" spans="2:19" ht="23.25" customHeight="1" thickBot="1">
      <c r="B14" s="300" t="s">
        <v>5</v>
      </c>
      <c r="C14" s="301"/>
      <c r="D14" s="165" t="s">
        <v>69</v>
      </c>
      <c r="E14" s="165" t="s">
        <v>70</v>
      </c>
      <c r="F14" s="165" t="s">
        <v>71</v>
      </c>
      <c r="G14" s="165" t="s">
        <v>72</v>
      </c>
      <c r="H14" s="166" t="s">
        <v>73</v>
      </c>
      <c r="I14" s="41"/>
      <c r="J14" s="41"/>
      <c r="L14" s="118"/>
      <c r="M14" s="118"/>
      <c r="N14" s="118"/>
      <c r="O14" s="118"/>
    </row>
    <row r="15" spans="2:19" ht="9.9499999999999993" customHeight="1" thickBot="1">
      <c r="B15" s="43"/>
      <c r="C15" s="43"/>
      <c r="D15" s="44"/>
      <c r="E15" s="44"/>
      <c r="F15" s="44"/>
      <c r="G15" s="44"/>
      <c r="H15" s="44"/>
      <c r="I15" s="42"/>
      <c r="J15" s="42"/>
      <c r="L15" s="80"/>
      <c r="M15" s="80"/>
      <c r="N15" s="80"/>
      <c r="O15" s="80"/>
    </row>
    <row r="16" spans="2:19" ht="23.25" customHeight="1">
      <c r="B16" s="210" t="s">
        <v>6</v>
      </c>
      <c r="C16" s="211"/>
      <c r="D16" s="211"/>
      <c r="E16" s="211"/>
      <c r="F16" s="211"/>
      <c r="G16" s="211"/>
      <c r="H16" s="211"/>
      <c r="I16" s="133"/>
      <c r="J16" s="134"/>
      <c r="K16" s="5"/>
      <c r="L16" s="212" t="s">
        <v>32</v>
      </c>
      <c r="M16" s="213"/>
      <c r="N16" s="213"/>
      <c r="O16" s="213"/>
      <c r="P16" s="213"/>
      <c r="Q16" s="214"/>
    </row>
    <row r="17" spans="2:23" ht="23.25" customHeight="1" thickBot="1">
      <c r="B17" s="65" t="s">
        <v>96</v>
      </c>
      <c r="C17" s="317" t="s">
        <v>137</v>
      </c>
      <c r="D17" s="318"/>
      <c r="E17" s="21">
        <v>2439</v>
      </c>
      <c r="F17" s="220"/>
      <c r="G17" s="221"/>
      <c r="H17" s="222"/>
      <c r="I17" s="6" t="s">
        <v>57</v>
      </c>
      <c r="J17" s="9" t="s">
        <v>7</v>
      </c>
      <c r="L17" s="215"/>
      <c r="M17" s="216"/>
      <c r="N17" s="216"/>
      <c r="O17" s="216"/>
      <c r="P17" s="216"/>
      <c r="Q17" s="217"/>
    </row>
    <row r="18" spans="2:23" ht="23.25" customHeight="1" thickBot="1">
      <c r="B18" s="223" t="s">
        <v>28</v>
      </c>
      <c r="C18" s="224"/>
      <c r="D18" s="140">
        <v>2170</v>
      </c>
      <c r="E18" s="140">
        <v>2260</v>
      </c>
      <c r="F18" s="140">
        <v>2230</v>
      </c>
      <c r="G18" s="140">
        <v>2250</v>
      </c>
      <c r="H18" s="140">
        <v>2239</v>
      </c>
      <c r="I18" s="141">
        <f>IF(D18="","",SUM(D18:H18))</f>
        <v>11149</v>
      </c>
      <c r="J18" s="142">
        <f>IF(D18="","",AVERAGE(D18:H18))</f>
        <v>2229.8000000000002</v>
      </c>
      <c r="L18" s="225" t="s">
        <v>29</v>
      </c>
      <c r="M18" s="226"/>
      <c r="N18" s="226"/>
      <c r="O18" s="226"/>
      <c r="P18" s="226"/>
      <c r="Q18" s="227"/>
    </row>
    <row r="19" spans="2:23" ht="5.25" customHeight="1" thickBot="1">
      <c r="B19" s="77"/>
      <c r="C19" s="77"/>
      <c r="D19" s="78"/>
      <c r="E19" s="78"/>
      <c r="F19" s="78"/>
      <c r="G19" s="78"/>
      <c r="H19" s="78"/>
      <c r="I19" s="76"/>
      <c r="J19" s="76"/>
      <c r="L19" s="130"/>
      <c r="M19" s="131"/>
      <c r="N19" s="131"/>
      <c r="O19" s="131"/>
      <c r="P19" s="131"/>
      <c r="Q19" s="132"/>
    </row>
    <row r="20" spans="2:23" ht="23.25" customHeight="1">
      <c r="B20" s="210" t="s">
        <v>8</v>
      </c>
      <c r="C20" s="278"/>
      <c r="D20" s="278"/>
      <c r="E20" s="278"/>
      <c r="F20" s="278"/>
      <c r="G20" s="278"/>
      <c r="H20" s="278"/>
      <c r="I20" s="11"/>
      <c r="J20" s="12"/>
      <c r="L20" s="202" t="s">
        <v>30</v>
      </c>
      <c r="M20" s="203"/>
      <c r="N20" s="203"/>
      <c r="O20" s="203"/>
      <c r="P20" s="203"/>
      <c r="Q20" s="204"/>
    </row>
    <row r="21" spans="2:23" ht="23.25" customHeight="1" thickBot="1">
      <c r="B21" s="206" t="s">
        <v>56</v>
      </c>
      <c r="C21" s="207"/>
      <c r="D21" s="208"/>
      <c r="E21" s="143"/>
      <c r="F21" s="209"/>
      <c r="G21" s="207"/>
      <c r="H21" s="208"/>
      <c r="I21" s="13" t="s">
        <v>92</v>
      </c>
      <c r="J21" s="14" t="s">
        <v>7</v>
      </c>
      <c r="L21" s="202" t="s">
        <v>31</v>
      </c>
      <c r="M21" s="203"/>
      <c r="N21" s="203"/>
      <c r="O21" s="203"/>
      <c r="P21" s="203"/>
      <c r="Q21" s="204"/>
    </row>
    <row r="22" spans="2:23" ht="28.5" customHeight="1" thickBot="1">
      <c r="B22" s="244" t="s">
        <v>82</v>
      </c>
      <c r="C22" s="245"/>
      <c r="D22" s="137"/>
      <c r="E22" s="137"/>
      <c r="F22" s="137"/>
      <c r="G22" s="137"/>
      <c r="H22" s="137"/>
      <c r="I22" s="138" t="str">
        <f>IF(D22="","",SUM(D22:H22))</f>
        <v/>
      </c>
      <c r="J22" s="139" t="str">
        <f>IF(D22="","",AVERAGE(D22:H22))</f>
        <v/>
      </c>
      <c r="L22" s="228" t="s">
        <v>33</v>
      </c>
      <c r="M22" s="229"/>
      <c r="N22" s="229"/>
      <c r="O22" s="229"/>
      <c r="P22" s="229"/>
      <c r="Q22" s="230"/>
      <c r="R22" s="228" t="s">
        <v>74</v>
      </c>
      <c r="S22" s="229"/>
      <c r="T22" s="229"/>
      <c r="U22" s="229"/>
      <c r="V22" s="229"/>
      <c r="W22" s="230"/>
    </row>
    <row r="23" spans="2:23" ht="7.5" customHeight="1" thickBot="1">
      <c r="B23" s="77"/>
      <c r="C23" s="77"/>
      <c r="D23" s="78"/>
      <c r="E23" s="78"/>
      <c r="F23" s="78"/>
      <c r="G23" s="78"/>
      <c r="H23" s="78"/>
      <c r="I23" s="76"/>
      <c r="J23" s="76"/>
      <c r="L23" s="231" t="s">
        <v>21</v>
      </c>
      <c r="M23" s="232"/>
      <c r="N23" s="232"/>
      <c r="O23" s="232"/>
      <c r="P23" s="232"/>
      <c r="Q23" s="233"/>
      <c r="R23" s="231" t="s">
        <v>137</v>
      </c>
      <c r="S23" s="232"/>
      <c r="T23" s="232"/>
      <c r="U23" s="232"/>
      <c r="V23" s="232"/>
      <c r="W23" s="233"/>
    </row>
    <row r="24" spans="2:23" ht="21" customHeight="1">
      <c r="B24" s="210" t="s">
        <v>80</v>
      </c>
      <c r="C24" s="211"/>
      <c r="D24" s="211"/>
      <c r="E24" s="211"/>
      <c r="F24" s="211"/>
      <c r="G24" s="211"/>
      <c r="H24" s="237"/>
      <c r="I24" s="76"/>
      <c r="J24" s="76"/>
      <c r="L24" s="236" t="s">
        <v>22</v>
      </c>
      <c r="M24" s="232"/>
      <c r="N24" s="232"/>
      <c r="O24" s="232"/>
      <c r="P24" s="232"/>
      <c r="Q24" s="233"/>
      <c r="R24" s="231" t="s">
        <v>76</v>
      </c>
      <c r="S24" s="232"/>
      <c r="T24" s="232"/>
      <c r="U24" s="232"/>
      <c r="V24" s="232"/>
      <c r="W24" s="233"/>
    </row>
    <row r="25" spans="2:23" ht="23.25" customHeight="1">
      <c r="B25" s="238" t="s">
        <v>93</v>
      </c>
      <c r="C25" s="239"/>
      <c r="D25" s="66"/>
      <c r="E25" s="21"/>
      <c r="F25" s="21"/>
      <c r="G25" s="21"/>
      <c r="H25" s="22"/>
      <c r="I25" s="79" t="s">
        <v>81</v>
      </c>
      <c r="J25" s="76"/>
      <c r="L25" s="231" t="s">
        <v>23</v>
      </c>
      <c r="M25" s="232"/>
      <c r="N25" s="232"/>
      <c r="O25" s="232"/>
      <c r="P25" s="232"/>
      <c r="Q25" s="233"/>
      <c r="R25" s="231" t="s">
        <v>119</v>
      </c>
      <c r="S25" s="232"/>
      <c r="T25" s="232"/>
      <c r="U25" s="232"/>
      <c r="V25" s="232"/>
      <c r="W25" s="233"/>
    </row>
    <row r="26" spans="2:23" ht="23.25" customHeight="1">
      <c r="B26" s="240" t="s">
        <v>94</v>
      </c>
      <c r="C26" s="241"/>
      <c r="D26" s="135"/>
      <c r="E26" s="135"/>
      <c r="F26" s="135"/>
      <c r="G26" s="135"/>
      <c r="H26" s="136"/>
      <c r="I26" s="76"/>
      <c r="J26" s="76"/>
      <c r="L26" s="231" t="s">
        <v>24</v>
      </c>
      <c r="M26" s="232"/>
      <c r="N26" s="232"/>
      <c r="O26" s="232"/>
      <c r="P26" s="232"/>
      <c r="Q26" s="233"/>
      <c r="R26" s="231"/>
      <c r="S26" s="232"/>
      <c r="T26" s="232"/>
      <c r="U26" s="232"/>
      <c r="V26" s="232"/>
      <c r="W26" s="233"/>
    </row>
    <row r="27" spans="2:23" ht="23.25" customHeight="1" thickBot="1">
      <c r="B27" s="242" t="s">
        <v>95</v>
      </c>
      <c r="C27" s="243"/>
      <c r="D27" s="85" t="str">
        <f>IF(D25="","",(D26-D25)/D26)</f>
        <v/>
      </c>
      <c r="E27" s="85" t="str">
        <f t="shared" ref="E27:H27" si="0">IF(E25="","",(E26-E25)/E26)</f>
        <v/>
      </c>
      <c r="F27" s="85" t="str">
        <f t="shared" si="0"/>
        <v/>
      </c>
      <c r="G27" s="85" t="str">
        <f t="shared" si="0"/>
        <v/>
      </c>
      <c r="H27" s="86" t="str">
        <f t="shared" si="0"/>
        <v/>
      </c>
      <c r="I27" s="76"/>
      <c r="J27" s="76"/>
      <c r="L27" s="231" t="s">
        <v>25</v>
      </c>
      <c r="M27" s="232"/>
      <c r="N27" s="232"/>
      <c r="O27" s="232"/>
      <c r="P27" s="232"/>
      <c r="Q27" s="233"/>
      <c r="R27" s="231"/>
      <c r="S27" s="232"/>
      <c r="T27" s="232"/>
      <c r="U27" s="232"/>
      <c r="V27" s="232"/>
      <c r="W27" s="233"/>
    </row>
    <row r="28" spans="2:23" ht="13.5" customHeight="1" thickBot="1">
      <c r="B28" s="38"/>
      <c r="C28" s="38"/>
      <c r="D28" s="38"/>
      <c r="E28" s="38"/>
      <c r="F28" s="38"/>
      <c r="G28" s="38"/>
      <c r="H28" s="38"/>
      <c r="I28" s="38"/>
      <c r="J28" s="38"/>
      <c r="L28" s="231" t="s">
        <v>26</v>
      </c>
      <c r="M28" s="232"/>
      <c r="N28" s="232"/>
      <c r="O28" s="232"/>
      <c r="P28" s="232"/>
      <c r="Q28" s="233"/>
      <c r="R28" s="231"/>
      <c r="S28" s="232"/>
      <c r="T28" s="232"/>
      <c r="U28" s="232"/>
      <c r="V28" s="232"/>
      <c r="W28" s="233"/>
    </row>
    <row r="29" spans="2:23" ht="23.25" customHeight="1">
      <c r="B29" s="234" t="s">
        <v>29</v>
      </c>
      <c r="C29" s="235"/>
      <c r="D29" s="235"/>
      <c r="E29" s="235"/>
      <c r="F29" s="235"/>
      <c r="G29" s="235"/>
      <c r="H29" s="235"/>
      <c r="I29" s="133"/>
      <c r="J29" s="134"/>
      <c r="K29" s="67"/>
      <c r="L29" s="231" t="s">
        <v>27</v>
      </c>
      <c r="M29" s="232"/>
      <c r="N29" s="232"/>
      <c r="O29" s="232"/>
      <c r="P29" s="232"/>
      <c r="Q29" s="233"/>
      <c r="R29" s="231"/>
      <c r="S29" s="232"/>
      <c r="T29" s="232"/>
      <c r="U29" s="232"/>
      <c r="V29" s="232"/>
      <c r="W29" s="233"/>
    </row>
    <row r="30" spans="2:23" ht="23.25" customHeight="1">
      <c r="B30" s="251" t="s">
        <v>45</v>
      </c>
      <c r="C30" s="252"/>
      <c r="D30" s="209" t="s">
        <v>9</v>
      </c>
      <c r="E30" s="207"/>
      <c r="F30" s="207"/>
      <c r="G30" s="207"/>
      <c r="H30" s="207"/>
      <c r="I30" s="15" t="s">
        <v>7</v>
      </c>
      <c r="J30" s="34" t="s">
        <v>10</v>
      </c>
      <c r="K30" s="67"/>
      <c r="L30" s="231" t="s">
        <v>75</v>
      </c>
      <c r="M30" s="232"/>
      <c r="N30" s="232"/>
      <c r="O30" s="232"/>
      <c r="P30" s="232"/>
      <c r="Q30" s="233"/>
      <c r="R30" s="231"/>
      <c r="S30" s="232"/>
      <c r="T30" s="232"/>
      <c r="U30" s="232"/>
      <c r="V30" s="232"/>
      <c r="W30" s="233"/>
    </row>
    <row r="31" spans="2:23" ht="20.100000000000001" customHeight="1" thickBot="1">
      <c r="B31" s="246" t="s">
        <v>19</v>
      </c>
      <c r="C31" s="253"/>
      <c r="D31" s="144"/>
      <c r="E31" s="145"/>
      <c r="F31" s="145"/>
      <c r="G31" s="145"/>
      <c r="H31" s="146"/>
      <c r="I31" s="147" t="str">
        <f t="shared" ref="I31:I43" si="1">IF(D31="","",AVERAGE(D31:H31))</f>
        <v/>
      </c>
      <c r="J31" s="158"/>
      <c r="K31" s="67"/>
      <c r="L31" s="248" t="s">
        <v>136</v>
      </c>
      <c r="M31" s="249"/>
      <c r="N31" s="249"/>
      <c r="O31" s="249"/>
      <c r="P31" s="249"/>
      <c r="Q31" s="250"/>
      <c r="R31" s="248"/>
      <c r="S31" s="249"/>
      <c r="T31" s="249"/>
      <c r="U31" s="249"/>
      <c r="V31" s="249"/>
      <c r="W31" s="250"/>
    </row>
    <row r="32" spans="2:23" ht="20.100000000000001" customHeight="1">
      <c r="B32" s="246" t="s">
        <v>11</v>
      </c>
      <c r="C32" s="247"/>
      <c r="D32" s="145"/>
      <c r="E32" s="145"/>
      <c r="F32" s="145"/>
      <c r="G32" s="145"/>
      <c r="H32" s="146"/>
      <c r="I32" s="147" t="str">
        <f t="shared" si="1"/>
        <v/>
      </c>
      <c r="J32" s="159"/>
      <c r="K32" s="67"/>
      <c r="L32" s="228" t="s">
        <v>34</v>
      </c>
      <c r="M32" s="229"/>
      <c r="N32" s="229"/>
      <c r="O32" s="229"/>
      <c r="P32" s="229"/>
      <c r="Q32" s="230"/>
    </row>
    <row r="33" spans="2:18" ht="20.100000000000001" customHeight="1">
      <c r="B33" s="246" t="s">
        <v>12</v>
      </c>
      <c r="C33" s="247"/>
      <c r="D33" s="145"/>
      <c r="E33" s="145"/>
      <c r="F33" s="145"/>
      <c r="G33" s="145"/>
      <c r="H33" s="146"/>
      <c r="I33" s="147" t="str">
        <f t="shared" si="1"/>
        <v/>
      </c>
      <c r="J33" s="159"/>
      <c r="K33" s="67"/>
      <c r="L33" s="231" t="s">
        <v>35</v>
      </c>
      <c r="M33" s="232"/>
      <c r="N33" s="232"/>
      <c r="O33" s="232"/>
      <c r="P33" s="232"/>
      <c r="Q33" s="233"/>
    </row>
    <row r="34" spans="2:18" ht="20.100000000000001" customHeight="1">
      <c r="B34" s="246" t="s">
        <v>13</v>
      </c>
      <c r="C34" s="247"/>
      <c r="D34" s="148"/>
      <c r="E34" s="148"/>
      <c r="F34" s="148"/>
      <c r="G34" s="148"/>
      <c r="H34" s="149"/>
      <c r="I34" s="147" t="str">
        <f t="shared" si="1"/>
        <v/>
      </c>
      <c r="J34" s="160"/>
      <c r="K34" s="92"/>
      <c r="L34" s="231" t="s">
        <v>36</v>
      </c>
      <c r="M34" s="232"/>
      <c r="N34" s="232"/>
      <c r="O34" s="232"/>
      <c r="P34" s="232"/>
      <c r="Q34" s="233"/>
    </row>
    <row r="35" spans="2:18" ht="20.100000000000001" customHeight="1">
      <c r="B35" s="246" t="s">
        <v>14</v>
      </c>
      <c r="C35" s="247"/>
      <c r="D35" s="148"/>
      <c r="E35" s="148"/>
      <c r="F35" s="148"/>
      <c r="G35" s="148"/>
      <c r="H35" s="149"/>
      <c r="I35" s="147" t="str">
        <f t="shared" si="1"/>
        <v/>
      </c>
      <c r="J35" s="160"/>
      <c r="K35" s="67"/>
      <c r="L35" s="231" t="s">
        <v>37</v>
      </c>
      <c r="M35" s="232"/>
      <c r="N35" s="232"/>
      <c r="O35" s="232"/>
      <c r="P35" s="232"/>
      <c r="Q35" s="233"/>
    </row>
    <row r="36" spans="2:18" ht="20.100000000000001" customHeight="1">
      <c r="B36" s="246" t="s">
        <v>15</v>
      </c>
      <c r="C36" s="247"/>
      <c r="D36" s="148"/>
      <c r="E36" s="148"/>
      <c r="F36" s="148"/>
      <c r="G36" s="148"/>
      <c r="H36" s="149"/>
      <c r="I36" s="147" t="str">
        <f t="shared" si="1"/>
        <v/>
      </c>
      <c r="J36" s="160"/>
      <c r="K36" s="67"/>
      <c r="L36" s="231" t="s">
        <v>38</v>
      </c>
      <c r="M36" s="232"/>
      <c r="N36" s="232"/>
      <c r="O36" s="232"/>
      <c r="P36" s="232"/>
      <c r="Q36" s="233"/>
    </row>
    <row r="37" spans="2:18" ht="20.100000000000001" customHeight="1">
      <c r="B37" s="246" t="s">
        <v>16</v>
      </c>
      <c r="C37" s="247"/>
      <c r="D37" s="148"/>
      <c r="E37" s="148"/>
      <c r="F37" s="148"/>
      <c r="G37" s="148"/>
      <c r="H37" s="149"/>
      <c r="I37" s="147" t="str">
        <f t="shared" si="1"/>
        <v/>
      </c>
      <c r="J37" s="160"/>
      <c r="K37" s="67"/>
      <c r="L37" s="231" t="s">
        <v>39</v>
      </c>
      <c r="M37" s="232"/>
      <c r="N37" s="232"/>
      <c r="O37" s="232"/>
      <c r="P37" s="232"/>
      <c r="Q37" s="233"/>
    </row>
    <row r="38" spans="2:18" ht="20.100000000000001" customHeight="1">
      <c r="B38" s="246" t="s">
        <v>17</v>
      </c>
      <c r="C38" s="247"/>
      <c r="D38" s="148"/>
      <c r="E38" s="148"/>
      <c r="F38" s="148"/>
      <c r="G38" s="148"/>
      <c r="H38" s="149"/>
      <c r="I38" s="147" t="str">
        <f t="shared" si="1"/>
        <v/>
      </c>
      <c r="J38" s="160"/>
      <c r="K38" s="67"/>
      <c r="L38" s="231" t="s">
        <v>40</v>
      </c>
      <c r="M38" s="232"/>
      <c r="N38" s="232"/>
      <c r="O38" s="232"/>
      <c r="P38" s="232"/>
      <c r="Q38" s="233"/>
    </row>
    <row r="39" spans="2:18" ht="20.100000000000001" customHeight="1">
      <c r="B39" s="246">
        <v>630</v>
      </c>
      <c r="C39" s="247"/>
      <c r="D39" s="148"/>
      <c r="E39" s="148"/>
      <c r="F39" s="148"/>
      <c r="G39" s="148"/>
      <c r="H39" s="149"/>
      <c r="I39" s="147" t="str">
        <f t="shared" si="1"/>
        <v/>
      </c>
      <c r="J39" s="160"/>
      <c r="K39" s="67"/>
      <c r="L39" s="231" t="s">
        <v>41</v>
      </c>
      <c r="M39" s="232"/>
      <c r="N39" s="232"/>
      <c r="O39" s="232"/>
      <c r="P39" s="232"/>
      <c r="Q39" s="233"/>
    </row>
    <row r="40" spans="2:18" ht="20.100000000000001" customHeight="1">
      <c r="B40" s="246">
        <v>315</v>
      </c>
      <c r="C40" s="247"/>
      <c r="D40" s="148"/>
      <c r="E40" s="148"/>
      <c r="F40" s="148"/>
      <c r="G40" s="148"/>
      <c r="H40" s="149"/>
      <c r="I40" s="147" t="str">
        <f t="shared" si="1"/>
        <v/>
      </c>
      <c r="J40" s="160"/>
      <c r="K40" s="67"/>
      <c r="L40" s="231" t="s">
        <v>42</v>
      </c>
      <c r="M40" s="232"/>
      <c r="N40" s="232"/>
      <c r="O40" s="232"/>
      <c r="P40" s="232"/>
      <c r="Q40" s="233"/>
    </row>
    <row r="41" spans="2:18" ht="20.100000000000001" customHeight="1">
      <c r="B41" s="246">
        <v>160</v>
      </c>
      <c r="C41" s="247"/>
      <c r="D41" s="144"/>
      <c r="E41" s="144"/>
      <c r="F41" s="144"/>
      <c r="G41" s="144"/>
      <c r="H41" s="150"/>
      <c r="I41" s="151" t="str">
        <f t="shared" si="1"/>
        <v/>
      </c>
      <c r="J41" s="161"/>
      <c r="K41" s="67"/>
      <c r="L41" s="231" t="s">
        <v>43</v>
      </c>
      <c r="M41" s="232"/>
      <c r="N41" s="232"/>
      <c r="O41" s="232"/>
      <c r="P41" s="232"/>
      <c r="Q41" s="233"/>
    </row>
    <row r="42" spans="2:18" ht="20.100000000000001" customHeight="1" thickBot="1">
      <c r="B42" s="276">
        <v>80</v>
      </c>
      <c r="C42" s="277"/>
      <c r="D42" s="152"/>
      <c r="E42" s="152"/>
      <c r="F42" s="152"/>
      <c r="G42" s="152"/>
      <c r="H42" s="153"/>
      <c r="I42" s="154" t="str">
        <f t="shared" si="1"/>
        <v/>
      </c>
      <c r="J42" s="162"/>
      <c r="K42" s="67"/>
      <c r="L42" s="231" t="s">
        <v>44</v>
      </c>
      <c r="M42" s="232"/>
      <c r="N42" s="232"/>
      <c r="O42" s="232"/>
      <c r="P42" s="232"/>
      <c r="Q42" s="233"/>
    </row>
    <row r="43" spans="2:18" ht="23.25" customHeight="1" thickTop="1" thickBot="1">
      <c r="B43" s="315" t="s">
        <v>46</v>
      </c>
      <c r="C43" s="316"/>
      <c r="D43" s="155"/>
      <c r="E43" s="155"/>
      <c r="F43" s="155"/>
      <c r="G43" s="155"/>
      <c r="H43" s="156"/>
      <c r="I43" s="157" t="str">
        <f t="shared" si="1"/>
        <v/>
      </c>
      <c r="J43" s="35"/>
      <c r="K43" s="67"/>
      <c r="L43" s="268" t="s">
        <v>135</v>
      </c>
      <c r="M43" s="269"/>
      <c r="N43" s="269"/>
      <c r="O43" s="269"/>
      <c r="P43" s="269"/>
      <c r="Q43" s="270"/>
    </row>
    <row r="44" spans="2:18" ht="9.9499999999999993" customHeight="1" thickBot="1">
      <c r="B44" s="44"/>
      <c r="C44" s="45"/>
      <c r="D44" s="46"/>
      <c r="E44" s="46"/>
      <c r="F44" s="46"/>
      <c r="G44" s="46"/>
      <c r="H44" s="46"/>
      <c r="I44" s="47"/>
      <c r="J44" s="46"/>
      <c r="L44" s="168"/>
      <c r="M44" s="168"/>
      <c r="N44" s="168"/>
      <c r="O44" s="168"/>
      <c r="P44" s="168"/>
      <c r="Q44" s="168"/>
      <c r="R44" s="121"/>
    </row>
    <row r="45" spans="2:18" ht="23.25" customHeight="1" thickBot="1">
      <c r="B45" s="210" t="s">
        <v>83</v>
      </c>
      <c r="C45" s="211"/>
      <c r="D45" s="211"/>
      <c r="E45" s="211"/>
      <c r="F45" s="211"/>
      <c r="G45" s="211"/>
      <c r="H45" s="211"/>
      <c r="I45" s="211"/>
      <c r="J45" s="237"/>
      <c r="L45" s="168"/>
      <c r="M45" s="168"/>
      <c r="N45" s="168"/>
      <c r="O45" s="168"/>
      <c r="P45" s="168"/>
      <c r="Q45" s="168"/>
      <c r="R45" s="121"/>
    </row>
    <row r="46" spans="2:18" ht="20.100000000000001" customHeight="1">
      <c r="B46" s="254" t="s">
        <v>6</v>
      </c>
      <c r="C46" s="95" t="s">
        <v>58</v>
      </c>
      <c r="D46" s="96"/>
      <c r="E46" s="96"/>
      <c r="F46" s="96"/>
      <c r="G46" s="97"/>
      <c r="H46" s="98" t="s">
        <v>78</v>
      </c>
      <c r="I46" s="98" t="s">
        <v>85</v>
      </c>
      <c r="J46" s="99" t="s">
        <v>86</v>
      </c>
      <c r="L46" s="168"/>
      <c r="M46" s="168"/>
      <c r="N46" s="168"/>
      <c r="O46" s="168"/>
      <c r="P46" s="168"/>
      <c r="Q46" s="168"/>
      <c r="R46" s="121"/>
    </row>
    <row r="47" spans="2:18" ht="20.100000000000001" customHeight="1" thickBot="1">
      <c r="B47" s="256"/>
      <c r="C47" s="84" t="s">
        <v>88</v>
      </c>
      <c r="D47" s="100"/>
      <c r="E47" s="100"/>
      <c r="F47" s="100"/>
      <c r="G47" s="101" t="str">
        <f>IF($F$9="","",IF($G$4="ACP DENSITY","LOT "&amp;$F$9,""))</f>
        <v>LOT 2</v>
      </c>
      <c r="H47" s="102">
        <v>2253</v>
      </c>
      <c r="I47" s="102">
        <v>2214</v>
      </c>
      <c r="J47" s="103">
        <v>2239</v>
      </c>
      <c r="L47" s="271"/>
      <c r="M47" s="271"/>
      <c r="N47" s="271"/>
      <c r="O47" s="271"/>
      <c r="P47" s="271"/>
      <c r="Q47" s="271"/>
      <c r="R47" s="121"/>
    </row>
    <row r="48" spans="2:18" ht="20.100000000000001" customHeight="1">
      <c r="B48" s="254" t="s">
        <v>8</v>
      </c>
      <c r="C48" s="95" t="s">
        <v>58</v>
      </c>
      <c r="D48" s="96"/>
      <c r="E48" s="96"/>
      <c r="F48" s="96"/>
      <c r="G48" s="97"/>
      <c r="H48" s="98" t="s">
        <v>89</v>
      </c>
      <c r="I48" s="98" t="s">
        <v>90</v>
      </c>
      <c r="J48" s="99" t="s">
        <v>91</v>
      </c>
      <c r="L48" s="271"/>
      <c r="M48" s="271"/>
      <c r="N48" s="271"/>
      <c r="O48" s="271"/>
      <c r="P48" s="271"/>
      <c r="Q48" s="271"/>
      <c r="R48" s="121"/>
    </row>
    <row r="49" spans="2:19" ht="20.100000000000001" customHeight="1" thickBot="1">
      <c r="B49" s="256"/>
      <c r="C49" s="84" t="s">
        <v>117</v>
      </c>
      <c r="D49" s="100"/>
      <c r="E49" s="100"/>
      <c r="F49" s="104"/>
      <c r="G49" s="101" t="str">
        <f>IF($F$9="","",IF($G$4="Asphalt Content","LOT "&amp;$F$9,""))</f>
        <v/>
      </c>
      <c r="H49" s="105"/>
      <c r="I49" s="105"/>
      <c r="J49" s="106"/>
      <c r="L49" s="168"/>
      <c r="M49" s="168"/>
      <c r="N49" s="168"/>
      <c r="O49" s="168"/>
      <c r="P49" s="168"/>
      <c r="Q49" s="168"/>
      <c r="R49" s="121"/>
    </row>
    <row r="50" spans="2:19" ht="20.100000000000001" customHeight="1">
      <c r="B50" s="254" t="s">
        <v>84</v>
      </c>
      <c r="C50" s="95" t="s">
        <v>87</v>
      </c>
      <c r="D50" s="96"/>
      <c r="E50" s="96"/>
      <c r="F50" s="96"/>
      <c r="G50" s="97"/>
      <c r="H50" s="98" t="s">
        <v>97</v>
      </c>
      <c r="I50" s="98" t="s">
        <v>98</v>
      </c>
      <c r="J50" s="99" t="s">
        <v>99</v>
      </c>
      <c r="L50" s="271"/>
      <c r="M50" s="271"/>
      <c r="N50" s="271"/>
      <c r="O50" s="271"/>
      <c r="P50" s="271"/>
      <c r="Q50" s="271"/>
      <c r="R50" s="121"/>
    </row>
    <row r="51" spans="2:19" ht="20.100000000000001" customHeight="1">
      <c r="B51" s="255"/>
      <c r="C51" s="64" t="s">
        <v>77</v>
      </c>
      <c r="D51" s="36"/>
      <c r="E51" s="36"/>
      <c r="F51" s="36"/>
      <c r="G51" s="37"/>
      <c r="H51" s="21"/>
      <c r="I51" s="21"/>
      <c r="J51" s="22"/>
      <c r="L51" s="266"/>
      <c r="M51" s="266"/>
      <c r="N51" s="266"/>
      <c r="O51" s="266"/>
      <c r="P51" s="266"/>
      <c r="Q51" s="266"/>
      <c r="R51" s="121"/>
    </row>
    <row r="52" spans="2:19" ht="20.100000000000001" customHeight="1">
      <c r="B52" s="255"/>
      <c r="C52" s="64" t="s">
        <v>129</v>
      </c>
      <c r="D52" s="36"/>
      <c r="E52" s="36"/>
      <c r="F52" s="36"/>
      <c r="G52" s="37"/>
      <c r="H52" s="21"/>
      <c r="I52" s="21"/>
      <c r="J52" s="22"/>
      <c r="L52" s="266"/>
      <c r="M52" s="266"/>
      <c r="N52" s="266"/>
      <c r="O52" s="266"/>
      <c r="P52" s="266"/>
      <c r="Q52" s="266"/>
      <c r="R52" s="121"/>
    </row>
    <row r="53" spans="2:19" ht="20.100000000000001" customHeight="1" thickBot="1">
      <c r="B53" s="256"/>
      <c r="C53" s="84" t="s">
        <v>79</v>
      </c>
      <c r="D53" s="100"/>
      <c r="E53" s="111"/>
      <c r="F53" s="112"/>
      <c r="G53" s="101" t="str">
        <f>IF($F$9="","",IF(G4="Marshall/Gyratory Air Voids","LOT "&amp;F9,""))</f>
        <v/>
      </c>
      <c r="H53" s="113" t="str">
        <f>IF(H51="","",(H52-H51)/H52)</f>
        <v/>
      </c>
      <c r="I53" s="113" t="str">
        <f t="shared" ref="I53" si="2">IF(I51="","",(I52-I51)/I52)</f>
        <v/>
      </c>
      <c r="J53" s="114" t="str">
        <f>IF(J51="","",(J52-J51)/J52)</f>
        <v/>
      </c>
      <c r="K53" s="68"/>
    </row>
    <row r="54" spans="2:19" ht="20.100000000000001" customHeight="1">
      <c r="B54" s="82" t="s">
        <v>104</v>
      </c>
      <c r="C54" s="94"/>
      <c r="D54" s="94"/>
      <c r="E54" s="94"/>
      <c r="F54" s="107"/>
      <c r="G54" s="94"/>
      <c r="H54" s="108" t="s">
        <v>100</v>
      </c>
      <c r="I54" s="109" t="s">
        <v>55</v>
      </c>
      <c r="J54" s="110">
        <f>IF(H47="","",IF($G$4="ACP Density",((H47+I47+J47+I18)/8),""))</f>
        <v>2231.875</v>
      </c>
    </row>
    <row r="55" spans="2:19" ht="20.100000000000001" customHeight="1">
      <c r="B55" s="64" t="s">
        <v>105</v>
      </c>
      <c r="C55" s="48"/>
      <c r="D55" s="48"/>
      <c r="E55" s="48"/>
      <c r="F55" s="49"/>
      <c r="G55" s="48"/>
      <c r="H55" s="50" t="s">
        <v>101</v>
      </c>
      <c r="I55" s="51" t="s">
        <v>47</v>
      </c>
      <c r="J55" s="87" t="str">
        <f>IF(H49="","",IF($G$4="Asphalt Content",((H49+I49+J49+I22)/8),""))</f>
        <v/>
      </c>
      <c r="L55" s="8" t="s">
        <v>123</v>
      </c>
    </row>
    <row r="56" spans="2:19" ht="20.100000000000001" customHeight="1">
      <c r="B56" s="64" t="s">
        <v>106</v>
      </c>
      <c r="C56" s="48"/>
      <c r="D56" s="91"/>
      <c r="E56" s="48"/>
      <c r="F56" s="49"/>
      <c r="G56" s="48"/>
      <c r="H56" s="50" t="s">
        <v>103</v>
      </c>
      <c r="I56" s="51" t="s">
        <v>102</v>
      </c>
      <c r="J56" s="88" t="str">
        <f>IF(H53="","",IF($G$4="Marshall/Gyratory Air Voids",((H53+I53+J53+D27+E27+F27+G27+H27)/8),""))</f>
        <v/>
      </c>
      <c r="L56" s="273" t="s">
        <v>52</v>
      </c>
      <c r="M56" s="273"/>
      <c r="N56" s="273"/>
      <c r="O56" s="273"/>
      <c r="P56" s="273"/>
      <c r="Q56" s="273"/>
      <c r="R56" s="273"/>
      <c r="S56" s="273"/>
    </row>
    <row r="57" spans="2:19" ht="20.100000000000001" customHeight="1">
      <c r="B57" s="64" t="s">
        <v>107</v>
      </c>
      <c r="C57" s="48"/>
      <c r="D57" s="48"/>
      <c r="E57" s="48"/>
      <c r="F57" s="48"/>
      <c r="G57" s="48"/>
      <c r="H57" s="48"/>
      <c r="I57" s="51" t="s">
        <v>47</v>
      </c>
      <c r="J57" s="23"/>
      <c r="K57" s="7"/>
      <c r="L57" s="273"/>
      <c r="M57" s="273"/>
      <c r="N57" s="273"/>
      <c r="O57" s="273"/>
      <c r="P57" s="273"/>
      <c r="Q57" s="273"/>
      <c r="R57" s="273"/>
      <c r="S57" s="273"/>
    </row>
    <row r="58" spans="2:19" ht="19.5" customHeight="1">
      <c r="B58" s="64" t="s">
        <v>110</v>
      </c>
      <c r="C58" s="48"/>
      <c r="D58" s="48"/>
      <c r="E58" s="48"/>
      <c r="F58" s="48"/>
      <c r="G58" s="48"/>
      <c r="H58" s="50" t="s">
        <v>108</v>
      </c>
      <c r="I58" s="51" t="s">
        <v>47</v>
      </c>
      <c r="J58" s="87" t="str">
        <f>IF(J55="","",IF($G$4="Asphalt Content",J57-J55,""))</f>
        <v/>
      </c>
      <c r="L58" s="273"/>
      <c r="M58" s="273"/>
      <c r="N58" s="273"/>
      <c r="O58" s="273"/>
      <c r="P58" s="273"/>
      <c r="Q58" s="273"/>
      <c r="R58" s="273"/>
      <c r="S58" s="273"/>
    </row>
    <row r="59" spans="2:19" ht="19.5" customHeight="1">
      <c r="B59" s="64" t="s">
        <v>111</v>
      </c>
      <c r="C59" s="48"/>
      <c r="D59" s="48"/>
      <c r="E59" s="48"/>
      <c r="F59" s="48"/>
      <c r="G59" s="48"/>
      <c r="H59" s="50"/>
      <c r="I59" s="51"/>
      <c r="J59" s="83"/>
      <c r="L59" s="274" t="s">
        <v>53</v>
      </c>
      <c r="M59" s="274"/>
      <c r="N59" s="274"/>
      <c r="O59" s="274"/>
      <c r="P59" s="274"/>
      <c r="Q59" s="274"/>
      <c r="R59" s="274"/>
      <c r="S59" s="274"/>
    </row>
    <row r="60" spans="2:19" ht="19.5" customHeight="1">
      <c r="B60" s="64" t="s">
        <v>112</v>
      </c>
      <c r="C60" s="48"/>
      <c r="D60" s="48"/>
      <c r="E60" s="48"/>
      <c r="F60" s="48"/>
      <c r="G60" s="48"/>
      <c r="H60" s="50" t="s">
        <v>113</v>
      </c>
      <c r="I60" s="51" t="s">
        <v>102</v>
      </c>
      <c r="J60" s="88" t="str">
        <f>IF(J56="","",IF($G$4="Marshall/Gyratory Air voids",J59-J56,""))</f>
        <v/>
      </c>
      <c r="L60" s="274"/>
      <c r="M60" s="274"/>
      <c r="N60" s="274"/>
      <c r="O60" s="274"/>
      <c r="P60" s="274"/>
      <c r="Q60" s="274"/>
      <c r="R60" s="274"/>
      <c r="S60" s="274"/>
    </row>
    <row r="61" spans="2:19" ht="20.100000000000001" customHeight="1">
      <c r="B61" s="64" t="s">
        <v>114</v>
      </c>
      <c r="C61" s="48"/>
      <c r="D61" s="304" t="str">
        <f>C17</f>
        <v>by % Marshall Density</v>
      </c>
      <c r="E61" s="304"/>
      <c r="F61" s="304"/>
      <c r="G61" s="48"/>
      <c r="H61" s="50" t="s">
        <v>109</v>
      </c>
      <c r="I61" s="51" t="s">
        <v>47</v>
      </c>
      <c r="J61" s="89">
        <f>IF(G4="ACP Density",100*J54/E17,"")</f>
        <v>91.507790077900779</v>
      </c>
      <c r="L61" s="274" t="s">
        <v>54</v>
      </c>
      <c r="M61" s="274"/>
      <c r="N61" s="274"/>
      <c r="O61" s="274"/>
      <c r="P61" s="274"/>
      <c r="Q61" s="274"/>
      <c r="R61" s="274"/>
      <c r="S61" s="274"/>
    </row>
    <row r="62" spans="2:19" ht="20.100000000000001" customHeight="1">
      <c r="B62" s="64" t="s">
        <v>124</v>
      </c>
      <c r="C62" s="48"/>
      <c r="D62" s="48"/>
      <c r="E62" s="48"/>
      <c r="F62" s="48"/>
      <c r="G62" s="52"/>
      <c r="H62" s="50" t="s">
        <v>122</v>
      </c>
      <c r="I62" s="51" t="s">
        <v>48</v>
      </c>
      <c r="J62" s="24">
        <v>-4</v>
      </c>
      <c r="L62" s="274"/>
      <c r="M62" s="274"/>
      <c r="N62" s="274"/>
      <c r="O62" s="274"/>
      <c r="P62" s="274"/>
      <c r="Q62" s="274"/>
      <c r="R62" s="274"/>
      <c r="S62" s="274"/>
    </row>
    <row r="63" spans="2:19" ht="19.5" customHeight="1">
      <c r="B63" s="64" t="s">
        <v>115</v>
      </c>
      <c r="C63" s="48"/>
      <c r="D63" s="48"/>
      <c r="E63" s="48"/>
      <c r="F63" s="48"/>
      <c r="G63" s="48"/>
      <c r="H63" s="48"/>
      <c r="I63" s="51" t="s">
        <v>49</v>
      </c>
      <c r="J63" s="25">
        <v>3000</v>
      </c>
      <c r="K63" s="267"/>
      <c r="L63" s="272"/>
      <c r="M63" s="272"/>
      <c r="N63" s="272"/>
      <c r="O63" s="272"/>
      <c r="P63" s="272"/>
      <c r="Q63" s="272"/>
      <c r="R63" s="272"/>
      <c r="S63" s="272"/>
    </row>
    <row r="64" spans="2:19" ht="23.25" customHeight="1" thickBot="1">
      <c r="B64" s="84" t="s">
        <v>116</v>
      </c>
      <c r="C64" s="53"/>
      <c r="D64" s="53"/>
      <c r="E64" s="53"/>
      <c r="F64" s="53"/>
      <c r="G64" s="53"/>
      <c r="H64" s="54" t="s">
        <v>118</v>
      </c>
      <c r="I64" s="55" t="s">
        <v>50</v>
      </c>
      <c r="J64" s="90">
        <f>IF(G4=L24,"See Note",IF(J63="","",J63*J62))</f>
        <v>-12000</v>
      </c>
      <c r="K64" s="267"/>
      <c r="R64" s="81"/>
    </row>
    <row r="65" spans="2:11" ht="23.25" customHeight="1" thickBot="1">
      <c r="B65" s="56"/>
      <c r="C65" s="275" t="str">
        <f>IF(G4=L24,"Note: To obtain Gradation Appeal Lot Adjustment, complete Gradation Price Adjustment Sheet from Lot Report","")</f>
        <v/>
      </c>
      <c r="D65" s="275"/>
      <c r="E65" s="275"/>
      <c r="F65" s="275"/>
      <c r="G65" s="275"/>
      <c r="H65" s="275"/>
      <c r="I65" s="275"/>
      <c r="J65" s="275"/>
    </row>
    <row r="66" spans="2:11" ht="20.100000000000001" customHeight="1">
      <c r="B66" s="171" t="s">
        <v>138</v>
      </c>
      <c r="C66" s="172"/>
      <c r="D66" s="172"/>
      <c r="E66" s="173" t="s">
        <v>139</v>
      </c>
      <c r="F66" s="26"/>
      <c r="G66" s="26"/>
      <c r="H66" s="169"/>
      <c r="I66" s="169"/>
      <c r="J66" s="170"/>
    </row>
    <row r="67" spans="2:11" ht="20.100000000000001" customHeight="1" thickBot="1">
      <c r="B67" s="58" t="s">
        <v>51</v>
      </c>
      <c r="C67" s="57"/>
      <c r="D67" s="305" t="s">
        <v>133</v>
      </c>
      <c r="E67" s="305"/>
      <c r="F67" s="305"/>
      <c r="G67" s="306"/>
      <c r="H67" s="306"/>
      <c r="I67" s="307"/>
      <c r="J67" s="308"/>
    </row>
    <row r="68" spans="2:11" ht="20.100000000000001" customHeight="1">
      <c r="B68" s="93" t="s">
        <v>59</v>
      </c>
      <c r="C68" s="309"/>
      <c r="D68" s="309"/>
      <c r="E68" s="309"/>
      <c r="F68" s="309"/>
      <c r="G68" s="309"/>
      <c r="H68" s="309"/>
      <c r="I68" s="309"/>
      <c r="J68" s="310"/>
    </row>
    <row r="69" spans="2:11" ht="15" customHeight="1">
      <c r="B69" s="284" t="s">
        <v>153</v>
      </c>
      <c r="C69" s="285"/>
      <c r="D69" s="285"/>
      <c r="E69" s="285"/>
      <c r="F69" s="285"/>
      <c r="G69" s="285"/>
      <c r="H69" s="285"/>
      <c r="I69" s="285"/>
      <c r="J69" s="286"/>
    </row>
    <row r="70" spans="2:11" ht="23.45" customHeight="1">
      <c r="B70" s="284"/>
      <c r="C70" s="285"/>
      <c r="D70" s="285"/>
      <c r="E70" s="285"/>
      <c r="F70" s="285"/>
      <c r="G70" s="285"/>
      <c r="H70" s="285"/>
      <c r="I70" s="285"/>
      <c r="J70" s="286"/>
    </row>
    <row r="71" spans="2:11" ht="23.45" customHeight="1">
      <c r="B71" s="284"/>
      <c r="C71" s="285"/>
      <c r="D71" s="285"/>
      <c r="E71" s="285"/>
      <c r="F71" s="285"/>
      <c r="G71" s="285"/>
      <c r="H71" s="285"/>
      <c r="I71" s="285"/>
      <c r="J71" s="286"/>
    </row>
    <row r="72" spans="2:11" ht="23.45" customHeight="1" thickBot="1">
      <c r="B72" s="261"/>
      <c r="C72" s="262"/>
      <c r="D72" s="59"/>
      <c r="E72" s="263"/>
      <c r="F72" s="263"/>
      <c r="G72" s="59"/>
      <c r="H72" s="264"/>
      <c r="I72" s="264"/>
      <c r="J72" s="265"/>
    </row>
    <row r="73" spans="2:11" ht="23.45" customHeight="1" thickBot="1">
      <c r="B73" s="257" t="s">
        <v>2</v>
      </c>
      <c r="C73" s="258"/>
      <c r="D73" s="60"/>
      <c r="E73" s="258" t="s">
        <v>3</v>
      </c>
      <c r="F73" s="258"/>
      <c r="G73" s="60"/>
      <c r="H73" s="259" t="s">
        <v>18</v>
      </c>
      <c r="I73" s="259"/>
      <c r="J73" s="260"/>
      <c r="K73" s="10"/>
    </row>
    <row r="74" spans="2:11" ht="23.45" customHeight="1">
      <c r="B74" s="61" t="s">
        <v>140</v>
      </c>
      <c r="C74" s="59"/>
      <c r="D74" s="59"/>
      <c r="E74" s="59"/>
      <c r="F74" s="59"/>
      <c r="G74" s="62"/>
      <c r="H74" s="59"/>
      <c r="I74" s="59"/>
      <c r="J74" s="63" t="s">
        <v>67</v>
      </c>
    </row>
    <row r="75" spans="2:11">
      <c r="C75" s="3"/>
      <c r="D75" s="3"/>
      <c r="E75" s="3"/>
      <c r="F75" s="3"/>
      <c r="G75" s="3"/>
      <c r="H75" s="3"/>
      <c r="I75" s="3"/>
    </row>
    <row r="76" spans="2:11">
      <c r="D76" s="4"/>
      <c r="G76" s="4"/>
    </row>
    <row r="77" spans="2:11">
      <c r="D77" s="2"/>
      <c r="G77" s="2"/>
    </row>
  </sheetData>
  <sheetProtection sheet="1"/>
  <mergeCells count="104">
    <mergeCell ref="C8:D8"/>
    <mergeCell ref="C9:D9"/>
    <mergeCell ref="C10:D10"/>
    <mergeCell ref="B12:C12"/>
    <mergeCell ref="B13:C13"/>
    <mergeCell ref="B14:C14"/>
    <mergeCell ref="B1:K1"/>
    <mergeCell ref="B3:C7"/>
    <mergeCell ref="D3:J3"/>
    <mergeCell ref="E4:F5"/>
    <mergeCell ref="G4:H5"/>
    <mergeCell ref="I4:I5"/>
    <mergeCell ref="G6:H7"/>
    <mergeCell ref="B20:H20"/>
    <mergeCell ref="L20:Q20"/>
    <mergeCell ref="B21:D21"/>
    <mergeCell ref="F21:H21"/>
    <mergeCell ref="L21:Q21"/>
    <mergeCell ref="B22:C22"/>
    <mergeCell ref="L22:Q22"/>
    <mergeCell ref="B16:H16"/>
    <mergeCell ref="L16:Q17"/>
    <mergeCell ref="C17:D17"/>
    <mergeCell ref="F17:H17"/>
    <mergeCell ref="B18:C18"/>
    <mergeCell ref="L18:Q18"/>
    <mergeCell ref="B25:C25"/>
    <mergeCell ref="L25:Q25"/>
    <mergeCell ref="R25:W25"/>
    <mergeCell ref="B26:C26"/>
    <mergeCell ref="L26:Q26"/>
    <mergeCell ref="R26:W26"/>
    <mergeCell ref="R22:W22"/>
    <mergeCell ref="L23:Q23"/>
    <mergeCell ref="R23:W23"/>
    <mergeCell ref="B24:H24"/>
    <mergeCell ref="L24:Q24"/>
    <mergeCell ref="R24:W24"/>
    <mergeCell ref="B30:C30"/>
    <mergeCell ref="D30:H30"/>
    <mergeCell ref="L30:Q30"/>
    <mergeCell ref="R30:W30"/>
    <mergeCell ref="B31:C31"/>
    <mergeCell ref="L31:Q31"/>
    <mergeCell ref="R31:W31"/>
    <mergeCell ref="B27:C27"/>
    <mergeCell ref="L27:Q27"/>
    <mergeCell ref="R27:W27"/>
    <mergeCell ref="L28:Q28"/>
    <mergeCell ref="R28:W28"/>
    <mergeCell ref="B29:H29"/>
    <mergeCell ref="L29:Q29"/>
    <mergeCell ref="R29:W29"/>
    <mergeCell ref="B35:C35"/>
    <mergeCell ref="L35:Q35"/>
    <mergeCell ref="B36:C36"/>
    <mergeCell ref="L36:Q36"/>
    <mergeCell ref="B37:C37"/>
    <mergeCell ref="L37:Q37"/>
    <mergeCell ref="B32:C32"/>
    <mergeCell ref="L32:Q32"/>
    <mergeCell ref="B33:C33"/>
    <mergeCell ref="L33:Q33"/>
    <mergeCell ref="B34:C34"/>
    <mergeCell ref="L34:Q34"/>
    <mergeCell ref="B41:C41"/>
    <mergeCell ref="L41:Q41"/>
    <mergeCell ref="B42:C42"/>
    <mergeCell ref="L42:Q42"/>
    <mergeCell ref="B43:C43"/>
    <mergeCell ref="L43:Q43"/>
    <mergeCell ref="B38:C38"/>
    <mergeCell ref="L38:Q38"/>
    <mergeCell ref="B39:C39"/>
    <mergeCell ref="L39:Q39"/>
    <mergeCell ref="B40:C40"/>
    <mergeCell ref="L40:Q40"/>
    <mergeCell ref="L56:S58"/>
    <mergeCell ref="L59:S60"/>
    <mergeCell ref="D61:F61"/>
    <mergeCell ref="L61:S62"/>
    <mergeCell ref="K63:K64"/>
    <mergeCell ref="L63:S63"/>
    <mergeCell ref="B45:J45"/>
    <mergeCell ref="B46:B47"/>
    <mergeCell ref="L47:Q47"/>
    <mergeCell ref="B48:B49"/>
    <mergeCell ref="L48:Q48"/>
    <mergeCell ref="B50:B53"/>
    <mergeCell ref="L50:Q50"/>
    <mergeCell ref="L51:Q51"/>
    <mergeCell ref="L52:Q52"/>
    <mergeCell ref="B72:C72"/>
    <mergeCell ref="E72:F72"/>
    <mergeCell ref="H72:J72"/>
    <mergeCell ref="B73:C73"/>
    <mergeCell ref="E73:F73"/>
    <mergeCell ref="H73:J73"/>
    <mergeCell ref="C65:J65"/>
    <mergeCell ref="D67:F67"/>
    <mergeCell ref="G67:H67"/>
    <mergeCell ref="I67:J67"/>
    <mergeCell ref="C68:J68"/>
    <mergeCell ref="B69:J71"/>
  </mergeCells>
  <dataValidations count="5">
    <dataValidation type="list" allowBlank="1" showInputMessage="1" showErrorMessage="1" sqref="G4" xr:uid="{BE0E1836-193A-494C-B827-6420F031E248}">
      <formula1>$L$23:$L$31</formula1>
    </dataValidation>
    <dataValidation type="list" allowBlank="1" showInputMessage="1" showErrorMessage="1" sqref="I4 I7" xr:uid="{0CBC49B6-3E08-4337-9A2C-560A00AE2044}">
      <formula1>$L$33:$L$43</formula1>
    </dataValidation>
    <dataValidation type="list" allowBlank="1" showInputMessage="1" showErrorMessage="1" sqref="B29:H29" xr:uid="{A5CA01EF-BD16-40E6-87B5-493E9AFFA9A3}">
      <formula1>$L$18:$L$21</formula1>
    </dataValidation>
    <dataValidation type="decimal" allowBlank="1" showInputMessage="1" sqref="L16:Q17 L4:Q5 R22:R31 L18:L52 L6:L7" xr:uid="{BD86B558-6111-4523-A9A2-2DC573177253}">
      <formula1>111</formula1>
      <formula2>222</formula2>
    </dataValidation>
    <dataValidation type="list" allowBlank="1" showInputMessage="1" showErrorMessage="1" sqref="C17:D17" xr:uid="{4D64E707-66DA-4929-9EEA-A756582DF26B}">
      <formula1>$R$23:$R$25</formula1>
    </dataValidation>
  </dataValidations>
  <printOptions horizontalCentered="1"/>
  <pageMargins left="0.23622047244094491" right="0.23622047244094491" top="0.74803149606299213" bottom="0.74803149606299213" header="0.31496062992125984" footer="0.31496062992125984"/>
  <pageSetup scale="65" fitToHeight="0" orientation="portrait" r:id="rId1"/>
  <headerFooter alignWithMargins="0">
    <oddHeader>&amp;R&amp;12Page &amp;P of &amp;N</oddHeader>
    <oddFooter>&amp;L_x000D_&amp;1#&amp;"Calibri"&amp;11&amp;K000000 Classification: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F07A-77F6-47CE-A585-F484827D9763}">
  <sheetPr>
    <pageSetUpPr fitToPage="1"/>
  </sheetPr>
  <dimension ref="B1:W77"/>
  <sheetViews>
    <sheetView view="pageBreakPreview" zoomScale="104" zoomScaleNormal="100" zoomScaleSheetLayoutView="104" workbookViewId="0">
      <selection activeCell="B20" sqref="B20:H20"/>
    </sheetView>
  </sheetViews>
  <sheetFormatPr defaultRowHeight="12.75"/>
  <cols>
    <col min="1" max="1" width="3.7109375" customWidth="1"/>
    <col min="2" max="2" width="18.28515625" customWidth="1"/>
    <col min="3" max="3" width="15.85546875" customWidth="1"/>
    <col min="4" max="4" width="17.42578125" customWidth="1"/>
    <col min="5" max="5" width="16.5703125" customWidth="1"/>
    <col min="6" max="7" width="17" customWidth="1"/>
    <col min="8" max="8" width="17.5703125" customWidth="1"/>
    <col min="9" max="9" width="12.7109375" customWidth="1"/>
    <col min="10" max="10" width="18.7109375" customWidth="1"/>
    <col min="11" max="11" width="3.5703125" customWidth="1"/>
  </cols>
  <sheetData>
    <row r="1" spans="2:19" ht="48" customHeight="1">
      <c r="B1" s="319" t="s">
        <v>145</v>
      </c>
      <c r="C1" s="319"/>
      <c r="D1" s="319"/>
      <c r="E1" s="319"/>
      <c r="F1" s="319"/>
      <c r="G1" s="319"/>
      <c r="H1" s="319"/>
      <c r="I1" s="319"/>
      <c r="J1" s="319"/>
      <c r="K1" s="319"/>
    </row>
    <row r="2" spans="2:19" ht="13.5" thickBot="1"/>
    <row r="3" spans="2:19" ht="53.25" customHeight="1">
      <c r="B3" s="287" t="s">
        <v>128</v>
      </c>
      <c r="C3" s="288"/>
      <c r="D3" s="293" t="s">
        <v>68</v>
      </c>
      <c r="E3" s="294"/>
      <c r="F3" s="294"/>
      <c r="G3" s="294"/>
      <c r="H3" s="294"/>
      <c r="I3" s="294"/>
      <c r="J3" s="295"/>
    </row>
    <row r="4" spans="2:19" ht="21.75" customHeight="1">
      <c r="B4" s="289"/>
      <c r="C4" s="290"/>
      <c r="E4" s="281" t="s">
        <v>0</v>
      </c>
      <c r="F4" s="281"/>
      <c r="G4" s="279" t="s">
        <v>21</v>
      </c>
      <c r="H4" s="280"/>
      <c r="I4" s="279" t="s">
        <v>37</v>
      </c>
      <c r="J4" s="39"/>
      <c r="L4" s="119"/>
      <c r="M4" s="119"/>
      <c r="N4" s="119"/>
      <c r="O4" s="119"/>
      <c r="P4" s="119"/>
      <c r="Q4" s="119"/>
      <c r="R4" s="121"/>
      <c r="S4" s="121"/>
    </row>
    <row r="5" spans="2:19" ht="23.45" customHeight="1">
      <c r="B5" s="289"/>
      <c r="C5" s="290"/>
      <c r="D5" s="123"/>
      <c r="E5" s="281"/>
      <c r="F5" s="281"/>
      <c r="G5" s="279"/>
      <c r="H5" s="280"/>
      <c r="I5" s="279"/>
      <c r="J5" s="39"/>
      <c r="L5" s="119"/>
      <c r="M5" s="119"/>
      <c r="N5" s="119"/>
      <c r="O5" s="119"/>
      <c r="P5" s="119"/>
      <c r="Q5" s="119"/>
      <c r="R5" s="121"/>
      <c r="S5" s="121"/>
    </row>
    <row r="6" spans="2:19" ht="21.75" customHeight="1">
      <c r="B6" s="289"/>
      <c r="C6" s="290"/>
      <c r="D6" s="123"/>
      <c r="E6" s="124"/>
      <c r="F6" s="124"/>
      <c r="G6" s="282" t="str">
        <f>IF(G4="","",IF(G4="ACP Gradation","*Also Complete New Lot Report &amp; Gradation Price Adjustment Spreadsheet from Lot Report",""))</f>
        <v/>
      </c>
      <c r="H6" s="282"/>
      <c r="I6" s="127"/>
      <c r="J6" s="39"/>
      <c r="L6" s="120"/>
      <c r="M6" s="120"/>
      <c r="N6" s="120"/>
      <c r="O6" s="120"/>
      <c r="P6" s="120"/>
      <c r="Q6" s="120"/>
      <c r="R6" s="121"/>
      <c r="S6" s="121"/>
    </row>
    <row r="7" spans="2:19" ht="14.25" customHeight="1" thickBot="1">
      <c r="B7" s="291"/>
      <c r="C7" s="292"/>
      <c r="D7" s="125"/>
      <c r="E7" s="126"/>
      <c r="F7" s="128"/>
      <c r="G7" s="283"/>
      <c r="H7" s="283"/>
      <c r="I7" s="128"/>
      <c r="J7" s="40"/>
      <c r="L7" s="120"/>
      <c r="M7" s="120"/>
      <c r="N7" s="120"/>
      <c r="O7" s="120"/>
      <c r="P7" s="120"/>
      <c r="Q7" s="120"/>
      <c r="R7" s="121"/>
      <c r="S7" s="121"/>
    </row>
    <row r="8" spans="2:19" s="1" customFormat="1" ht="23.25" customHeight="1">
      <c r="B8" s="29" t="s">
        <v>60</v>
      </c>
      <c r="C8" s="302" t="s">
        <v>120</v>
      </c>
      <c r="D8" s="303"/>
      <c r="E8" s="32" t="s">
        <v>63</v>
      </c>
      <c r="F8" s="129" t="s">
        <v>121</v>
      </c>
      <c r="G8" s="32" t="s">
        <v>65</v>
      </c>
      <c r="H8" s="16">
        <v>45478</v>
      </c>
      <c r="I8" s="177" t="s">
        <v>1</v>
      </c>
      <c r="J8" s="17" t="s">
        <v>132</v>
      </c>
      <c r="L8" s="120"/>
      <c r="M8" s="120"/>
      <c r="N8" s="120"/>
      <c r="O8" s="120"/>
      <c r="P8" s="120"/>
      <c r="Q8" s="120"/>
      <c r="R8" s="121"/>
      <c r="S8" s="121"/>
    </row>
    <row r="9" spans="2:19" ht="23.25" customHeight="1">
      <c r="B9" s="30" t="s">
        <v>61</v>
      </c>
      <c r="C9" s="311" t="s">
        <v>130</v>
      </c>
      <c r="D9" s="312"/>
      <c r="E9" s="33" t="s">
        <v>64</v>
      </c>
      <c r="F9" s="18">
        <v>3</v>
      </c>
      <c r="G9" s="33" t="s">
        <v>66</v>
      </c>
      <c r="H9" s="18" t="s">
        <v>125</v>
      </c>
      <c r="I9" s="178" t="s">
        <v>142</v>
      </c>
      <c r="J9" s="19" t="s">
        <v>126</v>
      </c>
      <c r="L9" s="120"/>
      <c r="M9" s="120"/>
      <c r="N9" s="120"/>
      <c r="O9" s="120"/>
      <c r="P9" s="120"/>
      <c r="Q9" s="120"/>
      <c r="R9" s="121"/>
      <c r="S9" s="121"/>
    </row>
    <row r="10" spans="2:19" ht="27.95" customHeight="1" thickBot="1">
      <c r="B10" s="31" t="s">
        <v>62</v>
      </c>
      <c r="C10" s="313" t="s">
        <v>131</v>
      </c>
      <c r="D10" s="314"/>
      <c r="E10" s="175" t="s">
        <v>144</v>
      </c>
      <c r="F10" s="181" t="s">
        <v>155</v>
      </c>
      <c r="G10" s="176" t="s">
        <v>141</v>
      </c>
      <c r="H10" s="174" t="s">
        <v>127</v>
      </c>
      <c r="I10" s="179" t="s">
        <v>143</v>
      </c>
      <c r="J10" s="20" t="s">
        <v>147</v>
      </c>
      <c r="L10" s="122" t="s">
        <v>134</v>
      </c>
      <c r="M10" s="120"/>
      <c r="N10" s="120"/>
      <c r="O10" s="120"/>
      <c r="P10" s="120"/>
      <c r="Q10" s="120"/>
      <c r="R10" s="121"/>
      <c r="S10" s="121"/>
    </row>
    <row r="11" spans="2:19" ht="13.5" thickBot="1">
      <c r="B11" s="38"/>
      <c r="C11" s="38"/>
      <c r="D11" s="38"/>
      <c r="E11" s="38"/>
      <c r="F11" s="38"/>
      <c r="G11" s="38"/>
      <c r="H11" s="38"/>
      <c r="I11" s="38"/>
      <c r="J11" s="38"/>
    </row>
    <row r="12" spans="2:19" ht="23.25" customHeight="1">
      <c r="B12" s="296" t="s">
        <v>20</v>
      </c>
      <c r="C12" s="297"/>
      <c r="D12" s="27">
        <v>1</v>
      </c>
      <c r="E12" s="27">
        <v>2</v>
      </c>
      <c r="F12" s="27">
        <v>3</v>
      </c>
      <c r="G12" s="27">
        <v>4</v>
      </c>
      <c r="H12" s="28">
        <v>5</v>
      </c>
      <c r="I12" s="41"/>
      <c r="J12" s="41"/>
      <c r="L12" s="116"/>
      <c r="M12" s="116"/>
      <c r="N12" s="116"/>
      <c r="O12" s="116"/>
    </row>
    <row r="13" spans="2:19" ht="23.25" customHeight="1">
      <c r="B13" s="298" t="s">
        <v>4</v>
      </c>
      <c r="C13" s="299"/>
      <c r="D13" s="163" t="s">
        <v>148</v>
      </c>
      <c r="E13" s="163" t="s">
        <v>149</v>
      </c>
      <c r="F13" s="163" t="s">
        <v>150</v>
      </c>
      <c r="G13" s="163" t="s">
        <v>151</v>
      </c>
      <c r="H13" s="164" t="s">
        <v>152</v>
      </c>
      <c r="I13" s="41"/>
      <c r="J13" s="41"/>
      <c r="L13" s="117"/>
      <c r="M13" s="117"/>
      <c r="N13" s="117"/>
      <c r="O13" s="117"/>
    </row>
    <row r="14" spans="2:19" ht="23.25" customHeight="1" thickBot="1">
      <c r="B14" s="300" t="s">
        <v>5</v>
      </c>
      <c r="C14" s="301"/>
      <c r="D14" s="165" t="s">
        <v>69</v>
      </c>
      <c r="E14" s="165" t="s">
        <v>70</v>
      </c>
      <c r="F14" s="165" t="s">
        <v>71</v>
      </c>
      <c r="G14" s="165" t="s">
        <v>72</v>
      </c>
      <c r="H14" s="166" t="s">
        <v>73</v>
      </c>
      <c r="I14" s="41"/>
      <c r="J14" s="41"/>
      <c r="L14" s="118"/>
      <c r="M14" s="118"/>
      <c r="N14" s="118"/>
      <c r="O14" s="118"/>
    </row>
    <row r="15" spans="2:19" ht="9.9499999999999993" customHeight="1" thickBot="1">
      <c r="B15" s="43"/>
      <c r="C15" s="43"/>
      <c r="D15" s="44"/>
      <c r="E15" s="44"/>
      <c r="F15" s="44"/>
      <c r="G15" s="44"/>
      <c r="H15" s="44"/>
      <c r="I15" s="42"/>
      <c r="J15" s="42"/>
      <c r="L15" s="80"/>
      <c r="M15" s="80"/>
      <c r="N15" s="80"/>
      <c r="O15" s="80"/>
    </row>
    <row r="16" spans="2:19" ht="23.25" customHeight="1">
      <c r="B16" s="210" t="s">
        <v>6</v>
      </c>
      <c r="C16" s="211"/>
      <c r="D16" s="211"/>
      <c r="E16" s="211"/>
      <c r="F16" s="211"/>
      <c r="G16" s="211"/>
      <c r="H16" s="211"/>
      <c r="I16" s="133"/>
      <c r="J16" s="134"/>
      <c r="K16" s="5"/>
      <c r="L16" s="212" t="s">
        <v>32</v>
      </c>
      <c r="M16" s="213"/>
      <c r="N16" s="213"/>
      <c r="O16" s="213"/>
      <c r="P16" s="213"/>
      <c r="Q16" s="214"/>
    </row>
    <row r="17" spans="2:23" ht="23.25" customHeight="1" thickBot="1">
      <c r="B17" s="65" t="s">
        <v>96</v>
      </c>
      <c r="C17" s="317" t="s">
        <v>76</v>
      </c>
      <c r="D17" s="318"/>
      <c r="E17" s="21"/>
      <c r="F17" s="220"/>
      <c r="G17" s="221"/>
      <c r="H17" s="222"/>
      <c r="I17" s="6" t="s">
        <v>57</v>
      </c>
      <c r="J17" s="9" t="s">
        <v>7</v>
      </c>
      <c r="L17" s="215"/>
      <c r="M17" s="216"/>
      <c r="N17" s="216"/>
      <c r="O17" s="216"/>
      <c r="P17" s="216"/>
      <c r="Q17" s="217"/>
    </row>
    <row r="18" spans="2:23" ht="23.25" customHeight="1" thickBot="1">
      <c r="B18" s="223" t="s">
        <v>28</v>
      </c>
      <c r="C18" s="224"/>
      <c r="D18" s="140"/>
      <c r="E18" s="140"/>
      <c r="F18" s="140"/>
      <c r="G18" s="140"/>
      <c r="H18" s="140"/>
      <c r="I18" s="141" t="str">
        <f>IF(D18="","",SUM(D18:H18))</f>
        <v/>
      </c>
      <c r="J18" s="142" t="str">
        <f>IF(D18="","",AVERAGE(D18:H18))</f>
        <v/>
      </c>
      <c r="L18" s="225" t="s">
        <v>29</v>
      </c>
      <c r="M18" s="226"/>
      <c r="N18" s="226"/>
      <c r="O18" s="226"/>
      <c r="P18" s="226"/>
      <c r="Q18" s="227"/>
    </row>
    <row r="19" spans="2:23" ht="5.25" customHeight="1" thickBot="1">
      <c r="B19" s="77"/>
      <c r="C19" s="77"/>
      <c r="D19" s="78"/>
      <c r="E19" s="78"/>
      <c r="F19" s="78"/>
      <c r="G19" s="78"/>
      <c r="H19" s="78"/>
      <c r="I19" s="76"/>
      <c r="J19" s="76"/>
      <c r="L19" s="130"/>
      <c r="M19" s="131"/>
      <c r="N19" s="131"/>
      <c r="O19" s="131"/>
      <c r="P19" s="131"/>
      <c r="Q19" s="132"/>
    </row>
    <row r="20" spans="2:23" ht="23.25" customHeight="1">
      <c r="B20" s="210" t="s">
        <v>8</v>
      </c>
      <c r="C20" s="278"/>
      <c r="D20" s="278"/>
      <c r="E20" s="278"/>
      <c r="F20" s="278"/>
      <c r="G20" s="278"/>
      <c r="H20" s="278"/>
      <c r="I20" s="11"/>
      <c r="J20" s="12"/>
      <c r="L20" s="202" t="s">
        <v>30</v>
      </c>
      <c r="M20" s="203"/>
      <c r="N20" s="203"/>
      <c r="O20" s="203"/>
      <c r="P20" s="203"/>
      <c r="Q20" s="204"/>
    </row>
    <row r="21" spans="2:23" ht="23.25" customHeight="1" thickBot="1">
      <c r="B21" s="206" t="s">
        <v>56</v>
      </c>
      <c r="C21" s="207"/>
      <c r="D21" s="208"/>
      <c r="E21" s="143">
        <v>2.0000000000000001E-4</v>
      </c>
      <c r="F21" s="209"/>
      <c r="G21" s="207"/>
      <c r="H21" s="208"/>
      <c r="I21" s="13" t="s">
        <v>92</v>
      </c>
      <c r="J21" s="14" t="s">
        <v>7</v>
      </c>
      <c r="L21" s="202" t="s">
        <v>31</v>
      </c>
      <c r="M21" s="203"/>
      <c r="N21" s="203"/>
      <c r="O21" s="203"/>
      <c r="P21" s="203"/>
      <c r="Q21" s="204"/>
    </row>
    <row r="22" spans="2:23" ht="28.5" customHeight="1" thickBot="1">
      <c r="B22" s="244" t="s">
        <v>82</v>
      </c>
      <c r="C22" s="245"/>
      <c r="D22" s="137">
        <v>5.71</v>
      </c>
      <c r="E22" s="137">
        <v>5.58</v>
      </c>
      <c r="F22" s="137">
        <v>5.42</v>
      </c>
      <c r="G22" s="137">
        <v>5.52</v>
      </c>
      <c r="H22" s="137">
        <v>5.33</v>
      </c>
      <c r="I22" s="138">
        <f>IF(D22="","",SUM(D22:H22))</f>
        <v>27.560000000000002</v>
      </c>
      <c r="J22" s="139">
        <f>IF(D22="","",AVERAGE(D22:H22))</f>
        <v>5.5120000000000005</v>
      </c>
      <c r="L22" s="228" t="s">
        <v>33</v>
      </c>
      <c r="M22" s="229"/>
      <c r="N22" s="229"/>
      <c r="O22" s="229"/>
      <c r="P22" s="229"/>
      <c r="Q22" s="230"/>
      <c r="R22" s="228" t="s">
        <v>74</v>
      </c>
      <c r="S22" s="229"/>
      <c r="T22" s="229"/>
      <c r="U22" s="229"/>
      <c r="V22" s="229"/>
      <c r="W22" s="230"/>
    </row>
    <row r="23" spans="2:23" ht="7.5" customHeight="1" thickBot="1">
      <c r="B23" s="77"/>
      <c r="C23" s="77"/>
      <c r="D23" s="78"/>
      <c r="E23" s="78"/>
      <c r="F23" s="78"/>
      <c r="G23" s="78"/>
      <c r="H23" s="78"/>
      <c r="I23" s="76"/>
      <c r="J23" s="76"/>
      <c r="L23" s="231" t="s">
        <v>21</v>
      </c>
      <c r="M23" s="232"/>
      <c r="N23" s="232"/>
      <c r="O23" s="232"/>
      <c r="P23" s="232"/>
      <c r="Q23" s="233"/>
      <c r="R23" s="231" t="s">
        <v>137</v>
      </c>
      <c r="S23" s="232"/>
      <c r="T23" s="232"/>
      <c r="U23" s="232"/>
      <c r="V23" s="232"/>
      <c r="W23" s="233"/>
    </row>
    <row r="24" spans="2:23" ht="21" customHeight="1">
      <c r="B24" s="210" t="s">
        <v>80</v>
      </c>
      <c r="C24" s="211"/>
      <c r="D24" s="211"/>
      <c r="E24" s="211"/>
      <c r="F24" s="211"/>
      <c r="G24" s="211"/>
      <c r="H24" s="237"/>
      <c r="I24" s="76"/>
      <c r="J24" s="76"/>
      <c r="L24" s="236" t="s">
        <v>22</v>
      </c>
      <c r="M24" s="232"/>
      <c r="N24" s="232"/>
      <c r="O24" s="232"/>
      <c r="P24" s="232"/>
      <c r="Q24" s="233"/>
      <c r="R24" s="231" t="s">
        <v>76</v>
      </c>
      <c r="S24" s="232"/>
      <c r="T24" s="232"/>
      <c r="U24" s="232"/>
      <c r="V24" s="232"/>
      <c r="W24" s="233"/>
    </row>
    <row r="25" spans="2:23" ht="23.25" customHeight="1">
      <c r="B25" s="238" t="s">
        <v>93</v>
      </c>
      <c r="C25" s="239"/>
      <c r="D25" s="66"/>
      <c r="E25" s="21"/>
      <c r="F25" s="21"/>
      <c r="G25" s="21"/>
      <c r="H25" s="22"/>
      <c r="I25" s="79" t="s">
        <v>81</v>
      </c>
      <c r="J25" s="76"/>
      <c r="L25" s="231" t="s">
        <v>23</v>
      </c>
      <c r="M25" s="232"/>
      <c r="N25" s="232"/>
      <c r="O25" s="232"/>
      <c r="P25" s="232"/>
      <c r="Q25" s="233"/>
      <c r="R25" s="231" t="s">
        <v>119</v>
      </c>
      <c r="S25" s="232"/>
      <c r="T25" s="232"/>
      <c r="U25" s="232"/>
      <c r="V25" s="232"/>
      <c r="W25" s="233"/>
    </row>
    <row r="26" spans="2:23" ht="23.25" customHeight="1">
      <c r="B26" s="240" t="s">
        <v>94</v>
      </c>
      <c r="C26" s="241"/>
      <c r="D26" s="135"/>
      <c r="E26" s="135"/>
      <c r="F26" s="135"/>
      <c r="G26" s="135"/>
      <c r="H26" s="136"/>
      <c r="I26" s="76"/>
      <c r="J26" s="76"/>
      <c r="L26" s="231" t="s">
        <v>24</v>
      </c>
      <c r="M26" s="232"/>
      <c r="N26" s="232"/>
      <c r="O26" s="232"/>
      <c r="P26" s="232"/>
      <c r="Q26" s="233"/>
      <c r="R26" s="231"/>
      <c r="S26" s="232"/>
      <c r="T26" s="232"/>
      <c r="U26" s="232"/>
      <c r="V26" s="232"/>
      <c r="W26" s="233"/>
    </row>
    <row r="27" spans="2:23" ht="23.25" customHeight="1" thickBot="1">
      <c r="B27" s="242" t="s">
        <v>95</v>
      </c>
      <c r="C27" s="243"/>
      <c r="D27" s="85" t="str">
        <f>IF(D25="","",(D26-D25)/D26)</f>
        <v/>
      </c>
      <c r="E27" s="85" t="str">
        <f t="shared" ref="E27:H27" si="0">IF(E25="","",(E26-E25)/E26)</f>
        <v/>
      </c>
      <c r="F27" s="85" t="str">
        <f t="shared" si="0"/>
        <v/>
      </c>
      <c r="G27" s="85" t="str">
        <f t="shared" si="0"/>
        <v/>
      </c>
      <c r="H27" s="86" t="str">
        <f t="shared" si="0"/>
        <v/>
      </c>
      <c r="I27" s="76"/>
      <c r="J27" s="76"/>
      <c r="L27" s="231" t="s">
        <v>25</v>
      </c>
      <c r="M27" s="232"/>
      <c r="N27" s="232"/>
      <c r="O27" s="232"/>
      <c r="P27" s="232"/>
      <c r="Q27" s="233"/>
      <c r="R27" s="231"/>
      <c r="S27" s="232"/>
      <c r="T27" s="232"/>
      <c r="U27" s="232"/>
      <c r="V27" s="232"/>
      <c r="W27" s="233"/>
    </row>
    <row r="28" spans="2:23" ht="13.5" customHeight="1" thickBot="1">
      <c r="B28" s="38"/>
      <c r="C28" s="38"/>
      <c r="D28" s="38"/>
      <c r="E28" s="38"/>
      <c r="F28" s="38"/>
      <c r="G28" s="38"/>
      <c r="H28" s="38"/>
      <c r="I28" s="38"/>
      <c r="J28" s="38"/>
      <c r="L28" s="231" t="s">
        <v>26</v>
      </c>
      <c r="M28" s="232"/>
      <c r="N28" s="232"/>
      <c r="O28" s="232"/>
      <c r="P28" s="232"/>
      <c r="Q28" s="233"/>
      <c r="R28" s="231"/>
      <c r="S28" s="232"/>
      <c r="T28" s="232"/>
      <c r="U28" s="232"/>
      <c r="V28" s="232"/>
      <c r="W28" s="233"/>
    </row>
    <row r="29" spans="2:23" ht="23.25" customHeight="1">
      <c r="B29" s="234" t="s">
        <v>29</v>
      </c>
      <c r="C29" s="235"/>
      <c r="D29" s="235"/>
      <c r="E29" s="235"/>
      <c r="F29" s="235"/>
      <c r="G29" s="235"/>
      <c r="H29" s="235"/>
      <c r="I29" s="133"/>
      <c r="J29" s="134"/>
      <c r="K29" s="67"/>
      <c r="L29" s="231" t="s">
        <v>27</v>
      </c>
      <c r="M29" s="232"/>
      <c r="N29" s="232"/>
      <c r="O29" s="232"/>
      <c r="P29" s="232"/>
      <c r="Q29" s="233"/>
      <c r="R29" s="231"/>
      <c r="S29" s="232"/>
      <c r="T29" s="232"/>
      <c r="U29" s="232"/>
      <c r="V29" s="232"/>
      <c r="W29" s="233"/>
    </row>
    <row r="30" spans="2:23" ht="23.25" customHeight="1">
      <c r="B30" s="251" t="s">
        <v>45</v>
      </c>
      <c r="C30" s="252"/>
      <c r="D30" s="209" t="s">
        <v>9</v>
      </c>
      <c r="E30" s="207"/>
      <c r="F30" s="207"/>
      <c r="G30" s="207"/>
      <c r="H30" s="207"/>
      <c r="I30" s="15" t="s">
        <v>7</v>
      </c>
      <c r="J30" s="34" t="s">
        <v>10</v>
      </c>
      <c r="K30" s="67"/>
      <c r="L30" s="231" t="s">
        <v>75</v>
      </c>
      <c r="M30" s="232"/>
      <c r="N30" s="232"/>
      <c r="O30" s="232"/>
      <c r="P30" s="232"/>
      <c r="Q30" s="233"/>
      <c r="R30" s="231"/>
      <c r="S30" s="232"/>
      <c r="T30" s="232"/>
      <c r="U30" s="232"/>
      <c r="V30" s="232"/>
      <c r="W30" s="233"/>
    </row>
    <row r="31" spans="2:23" ht="20.100000000000001" customHeight="1" thickBot="1">
      <c r="B31" s="246" t="s">
        <v>19</v>
      </c>
      <c r="C31" s="253"/>
      <c r="D31" s="144"/>
      <c r="E31" s="145"/>
      <c r="F31" s="145"/>
      <c r="G31" s="145"/>
      <c r="H31" s="146"/>
      <c r="I31" s="147" t="str">
        <f t="shared" ref="I31:I43" si="1">IF(D31="","",AVERAGE(D31:H31))</f>
        <v/>
      </c>
      <c r="J31" s="158"/>
      <c r="K31" s="67"/>
      <c r="L31" s="248" t="s">
        <v>136</v>
      </c>
      <c r="M31" s="249"/>
      <c r="N31" s="249"/>
      <c r="O31" s="249"/>
      <c r="P31" s="249"/>
      <c r="Q31" s="250"/>
      <c r="R31" s="248"/>
      <c r="S31" s="249"/>
      <c r="T31" s="249"/>
      <c r="U31" s="249"/>
      <c r="V31" s="249"/>
      <c r="W31" s="250"/>
    </row>
    <row r="32" spans="2:23" ht="20.100000000000001" customHeight="1">
      <c r="B32" s="246" t="s">
        <v>11</v>
      </c>
      <c r="C32" s="247"/>
      <c r="D32" s="145"/>
      <c r="E32" s="145"/>
      <c r="F32" s="145"/>
      <c r="G32" s="145"/>
      <c r="H32" s="146"/>
      <c r="I32" s="147" t="str">
        <f t="shared" si="1"/>
        <v/>
      </c>
      <c r="J32" s="159"/>
      <c r="K32" s="67"/>
      <c r="L32" s="228" t="s">
        <v>34</v>
      </c>
      <c r="M32" s="229"/>
      <c r="N32" s="229"/>
      <c r="O32" s="229"/>
      <c r="P32" s="229"/>
      <c r="Q32" s="230"/>
    </row>
    <row r="33" spans="2:18" ht="20.100000000000001" customHeight="1">
      <c r="B33" s="246" t="s">
        <v>12</v>
      </c>
      <c r="C33" s="247"/>
      <c r="D33" s="145"/>
      <c r="E33" s="145"/>
      <c r="F33" s="145"/>
      <c r="G33" s="145"/>
      <c r="H33" s="146"/>
      <c r="I33" s="147" t="str">
        <f t="shared" si="1"/>
        <v/>
      </c>
      <c r="J33" s="159"/>
      <c r="K33" s="67"/>
      <c r="L33" s="231" t="s">
        <v>35</v>
      </c>
      <c r="M33" s="232"/>
      <c r="N33" s="232"/>
      <c r="O33" s="232"/>
      <c r="P33" s="232"/>
      <c r="Q33" s="233"/>
    </row>
    <row r="34" spans="2:18" ht="20.100000000000001" customHeight="1">
      <c r="B34" s="246" t="s">
        <v>13</v>
      </c>
      <c r="C34" s="247"/>
      <c r="D34" s="148"/>
      <c r="E34" s="148"/>
      <c r="F34" s="148"/>
      <c r="G34" s="148"/>
      <c r="H34" s="149"/>
      <c r="I34" s="147" t="str">
        <f t="shared" si="1"/>
        <v/>
      </c>
      <c r="J34" s="160"/>
      <c r="K34" s="92"/>
      <c r="L34" s="231" t="s">
        <v>36</v>
      </c>
      <c r="M34" s="232"/>
      <c r="N34" s="232"/>
      <c r="O34" s="232"/>
      <c r="P34" s="232"/>
      <c r="Q34" s="233"/>
    </row>
    <row r="35" spans="2:18" ht="20.100000000000001" customHeight="1">
      <c r="B35" s="246" t="s">
        <v>14</v>
      </c>
      <c r="C35" s="247"/>
      <c r="D35" s="148"/>
      <c r="E35" s="148"/>
      <c r="F35" s="148"/>
      <c r="G35" s="148"/>
      <c r="H35" s="149"/>
      <c r="I35" s="147" t="str">
        <f t="shared" si="1"/>
        <v/>
      </c>
      <c r="J35" s="160"/>
      <c r="K35" s="67"/>
      <c r="L35" s="231" t="s">
        <v>37</v>
      </c>
      <c r="M35" s="232"/>
      <c r="N35" s="232"/>
      <c r="O35" s="232"/>
      <c r="P35" s="232"/>
      <c r="Q35" s="233"/>
    </row>
    <row r="36" spans="2:18" ht="20.100000000000001" customHeight="1">
      <c r="B36" s="246" t="s">
        <v>15</v>
      </c>
      <c r="C36" s="247"/>
      <c r="D36" s="148"/>
      <c r="E36" s="148"/>
      <c r="F36" s="148"/>
      <c r="G36" s="148"/>
      <c r="H36" s="149"/>
      <c r="I36" s="147" t="str">
        <f t="shared" si="1"/>
        <v/>
      </c>
      <c r="J36" s="160"/>
      <c r="K36" s="67"/>
      <c r="L36" s="231" t="s">
        <v>38</v>
      </c>
      <c r="M36" s="232"/>
      <c r="N36" s="232"/>
      <c r="O36" s="232"/>
      <c r="P36" s="232"/>
      <c r="Q36" s="233"/>
    </row>
    <row r="37" spans="2:18" ht="20.100000000000001" customHeight="1">
      <c r="B37" s="246" t="s">
        <v>16</v>
      </c>
      <c r="C37" s="247"/>
      <c r="D37" s="148"/>
      <c r="E37" s="148"/>
      <c r="F37" s="148"/>
      <c r="G37" s="148"/>
      <c r="H37" s="149"/>
      <c r="I37" s="147" t="str">
        <f t="shared" si="1"/>
        <v/>
      </c>
      <c r="J37" s="160"/>
      <c r="K37" s="67"/>
      <c r="L37" s="231" t="s">
        <v>39</v>
      </c>
      <c r="M37" s="232"/>
      <c r="N37" s="232"/>
      <c r="O37" s="232"/>
      <c r="P37" s="232"/>
      <c r="Q37" s="233"/>
    </row>
    <row r="38" spans="2:18" ht="20.100000000000001" customHeight="1">
      <c r="B38" s="246" t="s">
        <v>17</v>
      </c>
      <c r="C38" s="247"/>
      <c r="D38" s="148"/>
      <c r="E38" s="148"/>
      <c r="F38" s="148"/>
      <c r="G38" s="148"/>
      <c r="H38" s="149"/>
      <c r="I38" s="147" t="str">
        <f t="shared" si="1"/>
        <v/>
      </c>
      <c r="J38" s="160"/>
      <c r="K38" s="67"/>
      <c r="L38" s="231" t="s">
        <v>40</v>
      </c>
      <c r="M38" s="232"/>
      <c r="N38" s="232"/>
      <c r="O38" s="232"/>
      <c r="P38" s="232"/>
      <c r="Q38" s="233"/>
    </row>
    <row r="39" spans="2:18" ht="20.100000000000001" customHeight="1">
      <c r="B39" s="246">
        <v>630</v>
      </c>
      <c r="C39" s="247"/>
      <c r="D39" s="148"/>
      <c r="E39" s="148"/>
      <c r="F39" s="148"/>
      <c r="G39" s="148"/>
      <c r="H39" s="149"/>
      <c r="I39" s="147" t="str">
        <f t="shared" si="1"/>
        <v/>
      </c>
      <c r="J39" s="160"/>
      <c r="K39" s="67"/>
      <c r="L39" s="231" t="s">
        <v>41</v>
      </c>
      <c r="M39" s="232"/>
      <c r="N39" s="232"/>
      <c r="O39" s="232"/>
      <c r="P39" s="232"/>
      <c r="Q39" s="233"/>
    </row>
    <row r="40" spans="2:18" ht="20.100000000000001" customHeight="1">
      <c r="B40" s="246">
        <v>315</v>
      </c>
      <c r="C40" s="247"/>
      <c r="D40" s="148"/>
      <c r="E40" s="148"/>
      <c r="F40" s="148"/>
      <c r="G40" s="148"/>
      <c r="H40" s="149"/>
      <c r="I40" s="147" t="str">
        <f t="shared" si="1"/>
        <v/>
      </c>
      <c r="J40" s="160"/>
      <c r="K40" s="67"/>
      <c r="L40" s="231" t="s">
        <v>42</v>
      </c>
      <c r="M40" s="232"/>
      <c r="N40" s="232"/>
      <c r="O40" s="232"/>
      <c r="P40" s="232"/>
      <c r="Q40" s="233"/>
    </row>
    <row r="41" spans="2:18" ht="20.100000000000001" customHeight="1">
      <c r="B41" s="246">
        <v>160</v>
      </c>
      <c r="C41" s="247"/>
      <c r="D41" s="144"/>
      <c r="E41" s="144"/>
      <c r="F41" s="144"/>
      <c r="G41" s="144"/>
      <c r="H41" s="150"/>
      <c r="I41" s="151" t="str">
        <f t="shared" si="1"/>
        <v/>
      </c>
      <c r="J41" s="161"/>
      <c r="K41" s="67"/>
      <c r="L41" s="231" t="s">
        <v>43</v>
      </c>
      <c r="M41" s="232"/>
      <c r="N41" s="232"/>
      <c r="O41" s="232"/>
      <c r="P41" s="232"/>
      <c r="Q41" s="233"/>
    </row>
    <row r="42" spans="2:18" ht="20.100000000000001" customHeight="1" thickBot="1">
      <c r="B42" s="276">
        <v>80</v>
      </c>
      <c r="C42" s="277"/>
      <c r="D42" s="152"/>
      <c r="E42" s="152"/>
      <c r="F42" s="152"/>
      <c r="G42" s="152"/>
      <c r="H42" s="153"/>
      <c r="I42" s="154" t="str">
        <f t="shared" si="1"/>
        <v/>
      </c>
      <c r="J42" s="162"/>
      <c r="K42" s="67"/>
      <c r="L42" s="231" t="s">
        <v>44</v>
      </c>
      <c r="M42" s="232"/>
      <c r="N42" s="232"/>
      <c r="O42" s="232"/>
      <c r="P42" s="232"/>
      <c r="Q42" s="233"/>
    </row>
    <row r="43" spans="2:18" ht="23.25" customHeight="1" thickTop="1" thickBot="1">
      <c r="B43" s="315" t="s">
        <v>46</v>
      </c>
      <c r="C43" s="316"/>
      <c r="D43" s="155"/>
      <c r="E43" s="155"/>
      <c r="F43" s="155"/>
      <c r="G43" s="155"/>
      <c r="H43" s="156"/>
      <c r="I43" s="157" t="str">
        <f t="shared" si="1"/>
        <v/>
      </c>
      <c r="J43" s="35"/>
      <c r="K43" s="67"/>
      <c r="L43" s="268" t="s">
        <v>135</v>
      </c>
      <c r="M43" s="269"/>
      <c r="N43" s="269"/>
      <c r="O43" s="269"/>
      <c r="P43" s="269"/>
      <c r="Q43" s="270"/>
    </row>
    <row r="44" spans="2:18" ht="9.9499999999999993" customHeight="1" thickBot="1">
      <c r="B44" s="44"/>
      <c r="C44" s="45"/>
      <c r="D44" s="46"/>
      <c r="E44" s="46"/>
      <c r="F44" s="46"/>
      <c r="G44" s="46"/>
      <c r="H44" s="46"/>
      <c r="I44" s="47"/>
      <c r="J44" s="46"/>
      <c r="L44" s="168"/>
      <c r="M44" s="168"/>
      <c r="N44" s="168"/>
      <c r="O44" s="168"/>
      <c r="P44" s="168"/>
      <c r="Q44" s="168"/>
      <c r="R44" s="121"/>
    </row>
    <row r="45" spans="2:18" ht="23.25" customHeight="1" thickBot="1">
      <c r="B45" s="210" t="s">
        <v>83</v>
      </c>
      <c r="C45" s="211"/>
      <c r="D45" s="211"/>
      <c r="E45" s="211"/>
      <c r="F45" s="211"/>
      <c r="G45" s="211"/>
      <c r="H45" s="211"/>
      <c r="I45" s="211"/>
      <c r="J45" s="237"/>
      <c r="L45" s="168"/>
      <c r="M45" s="168"/>
      <c r="N45" s="168"/>
      <c r="O45" s="168"/>
      <c r="P45" s="168"/>
      <c r="Q45" s="168"/>
      <c r="R45" s="121"/>
    </row>
    <row r="46" spans="2:18" ht="20.100000000000001" customHeight="1">
      <c r="B46" s="254" t="s">
        <v>6</v>
      </c>
      <c r="C46" s="95" t="s">
        <v>58</v>
      </c>
      <c r="D46" s="96"/>
      <c r="E46" s="96"/>
      <c r="F46" s="96"/>
      <c r="G46" s="97"/>
      <c r="H46" s="98" t="s">
        <v>78</v>
      </c>
      <c r="I46" s="98" t="s">
        <v>85</v>
      </c>
      <c r="J46" s="99" t="s">
        <v>86</v>
      </c>
      <c r="L46" s="168"/>
      <c r="M46" s="168"/>
      <c r="N46" s="168"/>
      <c r="O46" s="168"/>
      <c r="P46" s="168"/>
      <c r="Q46" s="168"/>
      <c r="R46" s="121"/>
    </row>
    <row r="47" spans="2:18" ht="20.100000000000001" customHeight="1" thickBot="1">
      <c r="B47" s="256"/>
      <c r="C47" s="84" t="s">
        <v>88</v>
      </c>
      <c r="D47" s="100"/>
      <c r="E47" s="100"/>
      <c r="F47" s="100"/>
      <c r="G47" s="101" t="str">
        <f>IF($F$9="","",IF($G$4="ACP DENSITY","LOT "&amp;$F$9,""))</f>
        <v/>
      </c>
      <c r="H47" s="102"/>
      <c r="I47" s="102"/>
      <c r="J47" s="103"/>
      <c r="L47" s="271"/>
      <c r="M47" s="271"/>
      <c r="N47" s="271"/>
      <c r="O47" s="271"/>
      <c r="P47" s="271"/>
      <c r="Q47" s="271"/>
      <c r="R47" s="121"/>
    </row>
    <row r="48" spans="2:18" ht="20.100000000000001" customHeight="1">
      <c r="B48" s="254" t="s">
        <v>8</v>
      </c>
      <c r="C48" s="95" t="s">
        <v>58</v>
      </c>
      <c r="D48" s="96"/>
      <c r="E48" s="96"/>
      <c r="F48" s="96"/>
      <c r="G48" s="97"/>
      <c r="H48" s="98" t="s">
        <v>89</v>
      </c>
      <c r="I48" s="98" t="s">
        <v>90</v>
      </c>
      <c r="J48" s="99" t="s">
        <v>91</v>
      </c>
      <c r="L48" s="271"/>
      <c r="M48" s="271"/>
      <c r="N48" s="271"/>
      <c r="O48" s="271"/>
      <c r="P48" s="271"/>
      <c r="Q48" s="271"/>
      <c r="R48" s="121"/>
    </row>
    <row r="49" spans="2:19" ht="20.100000000000001" customHeight="1" thickBot="1">
      <c r="B49" s="256"/>
      <c r="C49" s="84" t="s">
        <v>117</v>
      </c>
      <c r="D49" s="100"/>
      <c r="E49" s="100"/>
      <c r="F49" s="104"/>
      <c r="G49" s="101" t="str">
        <f>IF($F$9="","",IF($G$4="Asphalt Content","LOT "&amp;$F$9,""))</f>
        <v>LOT 3</v>
      </c>
      <c r="H49" s="105">
        <v>4.9800000000000004</v>
      </c>
      <c r="I49" s="105">
        <v>5.35</v>
      </c>
      <c r="J49" s="106">
        <v>5.37</v>
      </c>
      <c r="L49" s="168"/>
      <c r="M49" s="168"/>
      <c r="N49" s="168"/>
      <c r="O49" s="168"/>
      <c r="P49" s="168"/>
      <c r="Q49" s="168"/>
      <c r="R49" s="121"/>
    </row>
    <row r="50" spans="2:19" ht="20.100000000000001" customHeight="1">
      <c r="B50" s="254" t="s">
        <v>84</v>
      </c>
      <c r="C50" s="95" t="s">
        <v>87</v>
      </c>
      <c r="D50" s="96"/>
      <c r="E50" s="96"/>
      <c r="F50" s="96"/>
      <c r="G50" s="97"/>
      <c r="H50" s="98" t="s">
        <v>97</v>
      </c>
      <c r="I50" s="98" t="s">
        <v>98</v>
      </c>
      <c r="J50" s="99" t="s">
        <v>99</v>
      </c>
      <c r="L50" s="271"/>
      <c r="M50" s="271"/>
      <c r="N50" s="271"/>
      <c r="O50" s="271"/>
      <c r="P50" s="271"/>
      <c r="Q50" s="271"/>
      <c r="R50" s="121"/>
    </row>
    <row r="51" spans="2:19" ht="20.100000000000001" customHeight="1">
      <c r="B51" s="255"/>
      <c r="C51" s="64" t="s">
        <v>77</v>
      </c>
      <c r="D51" s="36"/>
      <c r="E51" s="36"/>
      <c r="F51" s="36"/>
      <c r="G51" s="37"/>
      <c r="H51" s="21"/>
      <c r="I51" s="21"/>
      <c r="J51" s="22"/>
      <c r="L51" s="266"/>
      <c r="M51" s="266"/>
      <c r="N51" s="266"/>
      <c r="O51" s="266"/>
      <c r="P51" s="266"/>
      <c r="Q51" s="266"/>
      <c r="R51" s="121"/>
    </row>
    <row r="52" spans="2:19" ht="20.100000000000001" customHeight="1">
      <c r="B52" s="255"/>
      <c r="C52" s="64" t="s">
        <v>129</v>
      </c>
      <c r="D52" s="36"/>
      <c r="E52" s="36"/>
      <c r="F52" s="36"/>
      <c r="G52" s="37"/>
      <c r="H52" s="21"/>
      <c r="I52" s="21"/>
      <c r="J52" s="22"/>
      <c r="L52" s="266"/>
      <c r="M52" s="266"/>
      <c r="N52" s="266"/>
      <c r="O52" s="266"/>
      <c r="P52" s="266"/>
      <c r="Q52" s="266"/>
      <c r="R52" s="121"/>
    </row>
    <row r="53" spans="2:19" ht="20.100000000000001" customHeight="1" thickBot="1">
      <c r="B53" s="256"/>
      <c r="C53" s="84" t="s">
        <v>79</v>
      </c>
      <c r="D53" s="100"/>
      <c r="E53" s="111"/>
      <c r="F53" s="112"/>
      <c r="G53" s="101" t="str">
        <f>IF($F$9="","",IF(G4="Marshall/Gyratory Air Voids","LOT "&amp;F9,""))</f>
        <v/>
      </c>
      <c r="H53" s="113" t="str">
        <f>IF(H51="","",(H52-H51)/H52)</f>
        <v/>
      </c>
      <c r="I53" s="113" t="str">
        <f t="shared" ref="I53" si="2">IF(I51="","",(I52-I51)/I52)</f>
        <v/>
      </c>
      <c r="J53" s="114" t="str">
        <f>IF(J51="","",(J52-J51)/J52)</f>
        <v/>
      </c>
      <c r="K53" s="68"/>
    </row>
    <row r="54" spans="2:19" ht="20.100000000000001" customHeight="1">
      <c r="B54" s="82" t="s">
        <v>104</v>
      </c>
      <c r="C54" s="94"/>
      <c r="D54" s="94"/>
      <c r="E54" s="94"/>
      <c r="F54" s="107"/>
      <c r="G54" s="94"/>
      <c r="H54" s="108" t="s">
        <v>100</v>
      </c>
      <c r="I54" s="109" t="s">
        <v>55</v>
      </c>
      <c r="J54" s="110" t="str">
        <f>IF(H47="","",IF($G$4="ACP Density",((H47+I47+J47+I18)/8),""))</f>
        <v/>
      </c>
    </row>
    <row r="55" spans="2:19" ht="20.100000000000001" customHeight="1">
      <c r="B55" s="64" t="s">
        <v>105</v>
      </c>
      <c r="C55" s="48"/>
      <c r="D55" s="48"/>
      <c r="E55" s="48"/>
      <c r="F55" s="49"/>
      <c r="G55" s="48"/>
      <c r="H55" s="50" t="s">
        <v>101</v>
      </c>
      <c r="I55" s="51" t="s">
        <v>47</v>
      </c>
      <c r="J55" s="87">
        <f>IF(H49="","",IF($G$4="Asphalt Content",((H49+I49+J49+I22)/8),""))</f>
        <v>5.4075000000000006</v>
      </c>
      <c r="L55" s="8" t="s">
        <v>123</v>
      </c>
    </row>
    <row r="56" spans="2:19" ht="20.100000000000001" customHeight="1">
      <c r="B56" s="64" t="s">
        <v>106</v>
      </c>
      <c r="C56" s="48"/>
      <c r="D56" s="91"/>
      <c r="E56" s="48"/>
      <c r="F56" s="49"/>
      <c r="G56" s="48"/>
      <c r="H56" s="50" t="s">
        <v>103</v>
      </c>
      <c r="I56" s="51" t="s">
        <v>102</v>
      </c>
      <c r="J56" s="88" t="str">
        <f>IF(H53="","",IF($G$4="Marshall/Gyratory Air Voids",((H53+I53+J53+D27+E27+F27+G27+H27)/8),""))</f>
        <v/>
      </c>
      <c r="L56" s="273" t="s">
        <v>52</v>
      </c>
      <c r="M56" s="273"/>
      <c r="N56" s="273"/>
      <c r="O56" s="273"/>
      <c r="P56" s="273"/>
      <c r="Q56" s="273"/>
      <c r="R56" s="273"/>
      <c r="S56" s="273"/>
    </row>
    <row r="57" spans="2:19" ht="20.100000000000001" customHeight="1">
      <c r="B57" s="64" t="s">
        <v>107</v>
      </c>
      <c r="C57" s="48"/>
      <c r="D57" s="48"/>
      <c r="E57" s="48"/>
      <c r="F57" s="48"/>
      <c r="G57" s="48"/>
      <c r="H57" s="48"/>
      <c r="I57" s="51" t="s">
        <v>47</v>
      </c>
      <c r="J57" s="23">
        <v>5.8</v>
      </c>
      <c r="K57" s="7"/>
      <c r="L57" s="273"/>
      <c r="M57" s="273"/>
      <c r="N57" s="273"/>
      <c r="O57" s="273"/>
      <c r="P57" s="273"/>
      <c r="Q57" s="273"/>
      <c r="R57" s="273"/>
      <c r="S57" s="273"/>
    </row>
    <row r="58" spans="2:19" ht="19.5" customHeight="1">
      <c r="B58" s="64" t="s">
        <v>110</v>
      </c>
      <c r="C58" s="48"/>
      <c r="D58" s="48"/>
      <c r="E58" s="48"/>
      <c r="F58" s="48"/>
      <c r="G58" s="48"/>
      <c r="H58" s="50" t="s">
        <v>108</v>
      </c>
      <c r="I58" s="51" t="s">
        <v>47</v>
      </c>
      <c r="J58" s="87">
        <f>IF(J55="","",IF($G$4="Asphalt Content",J57-J55,""))</f>
        <v>0.39249999999999918</v>
      </c>
      <c r="L58" s="273"/>
      <c r="M58" s="273"/>
      <c r="N58" s="273"/>
      <c r="O58" s="273"/>
      <c r="P58" s="273"/>
      <c r="Q58" s="273"/>
      <c r="R58" s="273"/>
      <c r="S58" s="273"/>
    </row>
    <row r="59" spans="2:19" ht="19.5" customHeight="1">
      <c r="B59" s="64" t="s">
        <v>111</v>
      </c>
      <c r="C59" s="48"/>
      <c r="D59" s="48"/>
      <c r="E59" s="48"/>
      <c r="F59" s="48"/>
      <c r="G59" s="48"/>
      <c r="H59" s="50"/>
      <c r="I59" s="51"/>
      <c r="J59" s="83"/>
      <c r="L59" s="274" t="s">
        <v>53</v>
      </c>
      <c r="M59" s="274"/>
      <c r="N59" s="274"/>
      <c r="O59" s="274"/>
      <c r="P59" s="274"/>
      <c r="Q59" s="274"/>
      <c r="R59" s="274"/>
      <c r="S59" s="274"/>
    </row>
    <row r="60" spans="2:19" ht="19.5" customHeight="1">
      <c r="B60" s="64" t="s">
        <v>112</v>
      </c>
      <c r="C60" s="48"/>
      <c r="D60" s="48"/>
      <c r="E60" s="48"/>
      <c r="F60" s="48"/>
      <c r="G60" s="48"/>
      <c r="H60" s="50" t="s">
        <v>113</v>
      </c>
      <c r="I60" s="51" t="s">
        <v>102</v>
      </c>
      <c r="J60" s="88" t="str">
        <f>IF(J56="","",IF($G$4="Marshall/Gyratory Air voids",J59-J56,""))</f>
        <v/>
      </c>
      <c r="L60" s="274"/>
      <c r="M60" s="274"/>
      <c r="N60" s="274"/>
      <c r="O60" s="274"/>
      <c r="P60" s="274"/>
      <c r="Q60" s="274"/>
      <c r="R60" s="274"/>
      <c r="S60" s="274"/>
    </row>
    <row r="61" spans="2:19" ht="20.100000000000001" customHeight="1">
      <c r="B61" s="64" t="s">
        <v>114</v>
      </c>
      <c r="C61" s="48"/>
      <c r="D61" s="304" t="str">
        <f>C17</f>
        <v>by % Gmm</v>
      </c>
      <c r="E61" s="304"/>
      <c r="F61" s="304"/>
      <c r="G61" s="48"/>
      <c r="H61" s="50" t="s">
        <v>109</v>
      </c>
      <c r="I61" s="51" t="s">
        <v>47</v>
      </c>
      <c r="J61" s="89" t="str">
        <f>IF(G4="ACP Density",100*J54/E17,"")</f>
        <v/>
      </c>
      <c r="L61" s="274" t="s">
        <v>54</v>
      </c>
      <c r="M61" s="274"/>
      <c r="N61" s="274"/>
      <c r="O61" s="274"/>
      <c r="P61" s="274"/>
      <c r="Q61" s="274"/>
      <c r="R61" s="274"/>
      <c r="S61" s="274"/>
    </row>
    <row r="62" spans="2:19" ht="20.100000000000001" customHeight="1">
      <c r="B62" s="64" t="s">
        <v>124</v>
      </c>
      <c r="C62" s="48"/>
      <c r="D62" s="48"/>
      <c r="E62" s="48"/>
      <c r="F62" s="48"/>
      <c r="G62" s="52"/>
      <c r="H62" s="50" t="s">
        <v>122</v>
      </c>
      <c r="I62" s="51" t="s">
        <v>48</v>
      </c>
      <c r="J62" s="24">
        <v>-3.8</v>
      </c>
      <c r="L62" s="274"/>
      <c r="M62" s="274"/>
      <c r="N62" s="274"/>
      <c r="O62" s="274"/>
      <c r="P62" s="274"/>
      <c r="Q62" s="274"/>
      <c r="R62" s="274"/>
      <c r="S62" s="274"/>
    </row>
    <row r="63" spans="2:19" ht="19.5" customHeight="1">
      <c r="B63" s="64" t="s">
        <v>115</v>
      </c>
      <c r="C63" s="48"/>
      <c r="D63" s="48"/>
      <c r="E63" s="48"/>
      <c r="F63" s="48"/>
      <c r="G63" s="48"/>
      <c r="H63" s="48"/>
      <c r="I63" s="51" t="s">
        <v>49</v>
      </c>
      <c r="J63" s="25">
        <v>3000</v>
      </c>
      <c r="K63" s="267"/>
      <c r="L63" s="272"/>
      <c r="M63" s="272"/>
      <c r="N63" s="272"/>
      <c r="O63" s="272"/>
      <c r="P63" s="272"/>
      <c r="Q63" s="272"/>
      <c r="R63" s="272"/>
      <c r="S63" s="272"/>
    </row>
    <row r="64" spans="2:19" ht="23.25" customHeight="1" thickBot="1">
      <c r="B64" s="84" t="s">
        <v>116</v>
      </c>
      <c r="C64" s="53"/>
      <c r="D64" s="53"/>
      <c r="E64" s="53"/>
      <c r="F64" s="53"/>
      <c r="G64" s="53"/>
      <c r="H64" s="54" t="s">
        <v>118</v>
      </c>
      <c r="I64" s="55" t="s">
        <v>50</v>
      </c>
      <c r="J64" s="90">
        <f>IF(G4=L24,"See Note",IF(J63="","",J63*J62))</f>
        <v>-11400</v>
      </c>
      <c r="K64" s="267"/>
      <c r="R64" s="81"/>
    </row>
    <row r="65" spans="2:11" ht="23.25" customHeight="1" thickBot="1">
      <c r="B65" s="56"/>
      <c r="C65" s="275" t="str">
        <f>IF(G4=L24,"Note: To obtain Gradation Appeal Lot Adjustment, complete Gradation Price Adjustment Sheet from Lot Report","")</f>
        <v/>
      </c>
      <c r="D65" s="275"/>
      <c r="E65" s="275"/>
      <c r="F65" s="275"/>
      <c r="G65" s="275"/>
      <c r="H65" s="275"/>
      <c r="I65" s="275"/>
      <c r="J65" s="275"/>
    </row>
    <row r="66" spans="2:11" ht="20.100000000000001" customHeight="1">
      <c r="B66" s="171" t="s">
        <v>138</v>
      </c>
      <c r="C66" s="172"/>
      <c r="D66" s="172"/>
      <c r="E66" s="173" t="s">
        <v>139</v>
      </c>
      <c r="F66" s="26"/>
      <c r="G66" s="26"/>
      <c r="H66" s="169"/>
      <c r="I66" s="169"/>
      <c r="J66" s="170"/>
    </row>
    <row r="67" spans="2:11" ht="20.100000000000001" customHeight="1" thickBot="1">
      <c r="B67" s="58" t="s">
        <v>51</v>
      </c>
      <c r="C67" s="57"/>
      <c r="D67" s="305" t="s">
        <v>133</v>
      </c>
      <c r="E67" s="305"/>
      <c r="F67" s="305"/>
      <c r="G67" s="306"/>
      <c r="H67" s="306"/>
      <c r="I67" s="307"/>
      <c r="J67" s="308"/>
    </row>
    <row r="68" spans="2:11" ht="20.100000000000001" customHeight="1">
      <c r="B68" s="93" t="s">
        <v>59</v>
      </c>
      <c r="C68" s="309"/>
      <c r="D68" s="309"/>
      <c r="E68" s="309"/>
      <c r="F68" s="309"/>
      <c r="G68" s="309"/>
      <c r="H68" s="309"/>
      <c r="I68" s="309"/>
      <c r="J68" s="310"/>
    </row>
    <row r="69" spans="2:11" ht="15" customHeight="1">
      <c r="B69" s="284" t="s">
        <v>156</v>
      </c>
      <c r="C69" s="285"/>
      <c r="D69" s="285"/>
      <c r="E69" s="285"/>
      <c r="F69" s="285"/>
      <c r="G69" s="285"/>
      <c r="H69" s="285"/>
      <c r="I69" s="285"/>
      <c r="J69" s="286"/>
    </row>
    <row r="70" spans="2:11" ht="23.45" customHeight="1">
      <c r="B70" s="284"/>
      <c r="C70" s="285"/>
      <c r="D70" s="285"/>
      <c r="E70" s="285"/>
      <c r="F70" s="285"/>
      <c r="G70" s="285"/>
      <c r="H70" s="285"/>
      <c r="I70" s="285"/>
      <c r="J70" s="286"/>
    </row>
    <row r="71" spans="2:11" ht="23.45" customHeight="1">
      <c r="B71" s="284"/>
      <c r="C71" s="285"/>
      <c r="D71" s="285"/>
      <c r="E71" s="285"/>
      <c r="F71" s="285"/>
      <c r="G71" s="285"/>
      <c r="H71" s="285"/>
      <c r="I71" s="285"/>
      <c r="J71" s="286"/>
    </row>
    <row r="72" spans="2:11" ht="23.45" customHeight="1" thickBot="1">
      <c r="B72" s="261"/>
      <c r="C72" s="262"/>
      <c r="D72" s="59"/>
      <c r="E72" s="263"/>
      <c r="F72" s="263"/>
      <c r="G72" s="59"/>
      <c r="H72" s="264"/>
      <c r="I72" s="264"/>
      <c r="J72" s="265"/>
    </row>
    <row r="73" spans="2:11" ht="23.45" customHeight="1" thickBot="1">
      <c r="B73" s="257" t="s">
        <v>2</v>
      </c>
      <c r="C73" s="258"/>
      <c r="D73" s="60"/>
      <c r="E73" s="258" t="s">
        <v>3</v>
      </c>
      <c r="F73" s="258"/>
      <c r="G73" s="60"/>
      <c r="H73" s="259" t="s">
        <v>18</v>
      </c>
      <c r="I73" s="259"/>
      <c r="J73" s="260"/>
      <c r="K73" s="10"/>
    </row>
    <row r="74" spans="2:11" ht="23.45" customHeight="1">
      <c r="B74" s="61" t="s">
        <v>140</v>
      </c>
      <c r="C74" s="59"/>
      <c r="D74" s="59"/>
      <c r="E74" s="59"/>
      <c r="F74" s="59"/>
      <c r="G74" s="62"/>
      <c r="H74" s="59"/>
      <c r="I74" s="59"/>
      <c r="J74" s="63" t="s">
        <v>67</v>
      </c>
    </row>
    <row r="75" spans="2:11">
      <c r="C75" s="3"/>
      <c r="D75" s="3"/>
      <c r="E75" s="3"/>
      <c r="F75" s="3"/>
      <c r="G75" s="3"/>
      <c r="H75" s="3"/>
      <c r="I75" s="3"/>
    </row>
    <row r="76" spans="2:11">
      <c r="D76" s="4"/>
      <c r="G76" s="4"/>
    </row>
    <row r="77" spans="2:11">
      <c r="D77" s="2"/>
      <c r="G77" s="2"/>
    </row>
  </sheetData>
  <sheetProtection sheet="1"/>
  <mergeCells count="104">
    <mergeCell ref="C8:D8"/>
    <mergeCell ref="C9:D9"/>
    <mergeCell ref="C10:D10"/>
    <mergeCell ref="B12:C12"/>
    <mergeCell ref="B13:C13"/>
    <mergeCell ref="B14:C14"/>
    <mergeCell ref="B1:K1"/>
    <mergeCell ref="B3:C7"/>
    <mergeCell ref="D3:J3"/>
    <mergeCell ref="E4:F5"/>
    <mergeCell ref="G4:H5"/>
    <mergeCell ref="I4:I5"/>
    <mergeCell ref="G6:H7"/>
    <mergeCell ref="B20:H20"/>
    <mergeCell ref="L20:Q20"/>
    <mergeCell ref="B21:D21"/>
    <mergeCell ref="F21:H21"/>
    <mergeCell ref="L21:Q21"/>
    <mergeCell ref="B22:C22"/>
    <mergeCell ref="L22:Q22"/>
    <mergeCell ref="B16:H16"/>
    <mergeCell ref="L16:Q17"/>
    <mergeCell ref="C17:D17"/>
    <mergeCell ref="F17:H17"/>
    <mergeCell ref="B18:C18"/>
    <mergeCell ref="L18:Q18"/>
    <mergeCell ref="B25:C25"/>
    <mergeCell ref="L25:Q25"/>
    <mergeCell ref="R25:W25"/>
    <mergeCell ref="B26:C26"/>
    <mergeCell ref="L26:Q26"/>
    <mergeCell ref="R26:W26"/>
    <mergeCell ref="R22:W22"/>
    <mergeCell ref="L23:Q23"/>
    <mergeCell ref="R23:W23"/>
    <mergeCell ref="B24:H24"/>
    <mergeCell ref="L24:Q24"/>
    <mergeCell ref="R24:W24"/>
    <mergeCell ref="B30:C30"/>
    <mergeCell ref="D30:H30"/>
    <mergeCell ref="L30:Q30"/>
    <mergeCell ref="R30:W30"/>
    <mergeCell ref="B31:C31"/>
    <mergeCell ref="L31:Q31"/>
    <mergeCell ref="R31:W31"/>
    <mergeCell ref="B27:C27"/>
    <mergeCell ref="L27:Q27"/>
    <mergeCell ref="R27:W27"/>
    <mergeCell ref="L28:Q28"/>
    <mergeCell ref="R28:W28"/>
    <mergeCell ref="B29:H29"/>
    <mergeCell ref="L29:Q29"/>
    <mergeCell ref="R29:W29"/>
    <mergeCell ref="B35:C35"/>
    <mergeCell ref="L35:Q35"/>
    <mergeCell ref="B36:C36"/>
    <mergeCell ref="L36:Q36"/>
    <mergeCell ref="B37:C37"/>
    <mergeCell ref="L37:Q37"/>
    <mergeCell ref="B32:C32"/>
    <mergeCell ref="L32:Q32"/>
    <mergeCell ref="B33:C33"/>
    <mergeCell ref="L33:Q33"/>
    <mergeCell ref="B34:C34"/>
    <mergeCell ref="L34:Q34"/>
    <mergeCell ref="B41:C41"/>
    <mergeCell ref="L41:Q41"/>
    <mergeCell ref="B42:C42"/>
    <mergeCell ref="L42:Q42"/>
    <mergeCell ref="B43:C43"/>
    <mergeCell ref="L43:Q43"/>
    <mergeCell ref="B38:C38"/>
    <mergeCell ref="L38:Q38"/>
    <mergeCell ref="B39:C39"/>
    <mergeCell ref="L39:Q39"/>
    <mergeCell ref="B40:C40"/>
    <mergeCell ref="L40:Q40"/>
    <mergeCell ref="L56:S58"/>
    <mergeCell ref="L59:S60"/>
    <mergeCell ref="D61:F61"/>
    <mergeCell ref="L61:S62"/>
    <mergeCell ref="K63:K64"/>
    <mergeCell ref="L63:S63"/>
    <mergeCell ref="B45:J45"/>
    <mergeCell ref="B46:B47"/>
    <mergeCell ref="L47:Q47"/>
    <mergeCell ref="B48:B49"/>
    <mergeCell ref="L48:Q48"/>
    <mergeCell ref="B50:B53"/>
    <mergeCell ref="L50:Q50"/>
    <mergeCell ref="L51:Q51"/>
    <mergeCell ref="L52:Q52"/>
    <mergeCell ref="B72:C72"/>
    <mergeCell ref="E72:F72"/>
    <mergeCell ref="H72:J72"/>
    <mergeCell ref="B73:C73"/>
    <mergeCell ref="E73:F73"/>
    <mergeCell ref="H73:J73"/>
    <mergeCell ref="C65:J65"/>
    <mergeCell ref="D67:F67"/>
    <mergeCell ref="G67:H67"/>
    <mergeCell ref="I67:J67"/>
    <mergeCell ref="C68:J68"/>
    <mergeCell ref="B69:J71"/>
  </mergeCells>
  <dataValidations count="5">
    <dataValidation type="list" allowBlank="1" showInputMessage="1" showErrorMessage="1" sqref="G4" xr:uid="{78E2EC37-F8E1-4FE4-BB30-49B58B088E27}">
      <formula1>$L$23:$L$31</formula1>
    </dataValidation>
    <dataValidation type="list" allowBlank="1" showInputMessage="1" showErrorMessage="1" sqref="I4 I7" xr:uid="{C9FEA523-7F29-4EB7-8E87-3B3B44A2AB33}">
      <formula1>$L$33:$L$43</formula1>
    </dataValidation>
    <dataValidation type="list" allowBlank="1" showInputMessage="1" showErrorMessage="1" sqref="B29:H29" xr:uid="{955A7356-6B1F-40DE-BF4A-EC470BC766DE}">
      <formula1>$L$18:$L$21</formula1>
    </dataValidation>
    <dataValidation type="decimal" allowBlank="1" showInputMessage="1" sqref="L16:Q17 L4:Q5 R22:R31 L18:L52 L6:L7" xr:uid="{3E1FCD47-8975-42F4-A1CD-A5F98EC748E2}">
      <formula1>111</formula1>
      <formula2>222</formula2>
    </dataValidation>
    <dataValidation type="list" allowBlank="1" showInputMessage="1" showErrorMessage="1" sqref="C17:D17" xr:uid="{180542E0-000E-46A7-B3CD-F5964647EE2C}">
      <formula1>$R$23:$R$25</formula1>
    </dataValidation>
  </dataValidations>
  <printOptions horizontalCentered="1"/>
  <pageMargins left="0.23622047244094491" right="0.23622047244094491" top="0.74803149606299213" bottom="0.74803149606299213" header="0.31496062992125984" footer="0.31496062992125984"/>
  <pageSetup scale="65" fitToHeight="0" orientation="portrait" r:id="rId1"/>
  <headerFooter alignWithMargins="0">
    <oddHeader>&amp;R&amp;12Page &amp;P of &amp;N</oddHeader>
    <oddFooter>&amp;L_x000D_&amp;1#&amp;"Calibri"&amp;11&amp;K000000 Classification: 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767B8-0949-44C9-A123-38FC0BAEFF04}">
  <sheetPr>
    <pageSetUpPr fitToPage="1"/>
  </sheetPr>
  <dimension ref="B1:W77"/>
  <sheetViews>
    <sheetView view="pageBreakPreview" topLeftCell="A48" zoomScale="104" zoomScaleNormal="100" zoomScaleSheetLayoutView="104" workbookViewId="0">
      <selection activeCell="B69" sqref="B69:J71"/>
    </sheetView>
  </sheetViews>
  <sheetFormatPr defaultRowHeight="12.75"/>
  <cols>
    <col min="1" max="1" width="3.7109375" customWidth="1"/>
    <col min="2" max="2" width="18.28515625" customWidth="1"/>
    <col min="3" max="3" width="15.85546875" customWidth="1"/>
    <col min="4" max="4" width="17.42578125" customWidth="1"/>
    <col min="5" max="5" width="16.5703125" customWidth="1"/>
    <col min="6" max="7" width="17" customWidth="1"/>
    <col min="8" max="8" width="17.5703125" customWidth="1"/>
    <col min="9" max="9" width="12.7109375" customWidth="1"/>
    <col min="10" max="10" width="18.7109375" customWidth="1"/>
    <col min="11" max="11" width="3.5703125" customWidth="1"/>
  </cols>
  <sheetData>
    <row r="1" spans="2:19" ht="48" customHeight="1">
      <c r="B1" s="319" t="s">
        <v>145</v>
      </c>
      <c r="C1" s="319"/>
      <c r="D1" s="319"/>
      <c r="E1" s="319"/>
      <c r="F1" s="319"/>
      <c r="G1" s="319"/>
      <c r="H1" s="319"/>
      <c r="I1" s="319"/>
      <c r="J1" s="319"/>
      <c r="K1" s="319"/>
    </row>
    <row r="2" spans="2:19" ht="13.5" thickBot="1"/>
    <row r="3" spans="2:19" ht="53.25" customHeight="1">
      <c r="B3" s="287" t="s">
        <v>128</v>
      </c>
      <c r="C3" s="288"/>
      <c r="D3" s="293" t="s">
        <v>68</v>
      </c>
      <c r="E3" s="294"/>
      <c r="F3" s="294"/>
      <c r="G3" s="294"/>
      <c r="H3" s="294"/>
      <c r="I3" s="294"/>
      <c r="J3" s="295"/>
    </row>
    <row r="4" spans="2:19" ht="21.75" customHeight="1">
      <c r="B4" s="289"/>
      <c r="C4" s="290"/>
      <c r="E4" s="281" t="s">
        <v>0</v>
      </c>
      <c r="F4" s="281"/>
      <c r="G4" s="279" t="s">
        <v>75</v>
      </c>
      <c r="H4" s="280"/>
      <c r="I4" s="279" t="s">
        <v>37</v>
      </c>
      <c r="J4" s="39"/>
      <c r="L4" s="119"/>
      <c r="M4" s="119"/>
      <c r="N4" s="119"/>
      <c r="O4" s="119"/>
      <c r="P4" s="119"/>
      <c r="Q4" s="119"/>
      <c r="R4" s="121"/>
      <c r="S4" s="121"/>
    </row>
    <row r="5" spans="2:19" ht="23.45" customHeight="1">
      <c r="B5" s="289"/>
      <c r="C5" s="290"/>
      <c r="D5" s="123"/>
      <c r="E5" s="281"/>
      <c r="F5" s="281"/>
      <c r="G5" s="279"/>
      <c r="H5" s="280"/>
      <c r="I5" s="279"/>
      <c r="J5" s="39"/>
      <c r="L5" s="119"/>
      <c r="M5" s="119"/>
      <c r="N5" s="119"/>
      <c r="O5" s="119"/>
      <c r="P5" s="119"/>
      <c r="Q5" s="119"/>
      <c r="R5" s="121"/>
      <c r="S5" s="121"/>
    </row>
    <row r="6" spans="2:19" ht="21.75" customHeight="1">
      <c r="B6" s="289"/>
      <c r="C6" s="290"/>
      <c r="D6" s="123"/>
      <c r="E6" s="124"/>
      <c r="F6" s="124"/>
      <c r="G6" s="282" t="str">
        <f>IF(G4="","",IF(G4="ACP Gradation","*Also Complete New Lot Report &amp; Gradation Price Adjustment Spreadsheet from Lot Report",""))</f>
        <v/>
      </c>
      <c r="H6" s="282"/>
      <c r="I6" s="127"/>
      <c r="J6" s="39"/>
      <c r="L6" s="120"/>
      <c r="M6" s="120"/>
      <c r="N6" s="120"/>
      <c r="O6" s="120"/>
      <c r="P6" s="120"/>
      <c r="Q6" s="120"/>
      <c r="R6" s="121"/>
      <c r="S6" s="121"/>
    </row>
    <row r="7" spans="2:19" ht="14.25" customHeight="1" thickBot="1">
      <c r="B7" s="291"/>
      <c r="C7" s="292"/>
      <c r="D7" s="125"/>
      <c r="E7" s="126"/>
      <c r="F7" s="128"/>
      <c r="G7" s="283"/>
      <c r="H7" s="283"/>
      <c r="I7" s="128"/>
      <c r="J7" s="40"/>
      <c r="L7" s="120"/>
      <c r="M7" s="120"/>
      <c r="N7" s="120"/>
      <c r="O7" s="120"/>
      <c r="P7" s="120"/>
      <c r="Q7" s="120"/>
      <c r="R7" s="121"/>
      <c r="S7" s="121"/>
    </row>
    <row r="8" spans="2:19" s="1" customFormat="1" ht="23.25" customHeight="1">
      <c r="B8" s="29" t="s">
        <v>60</v>
      </c>
      <c r="C8" s="302" t="s">
        <v>120</v>
      </c>
      <c r="D8" s="303"/>
      <c r="E8" s="32" t="s">
        <v>63</v>
      </c>
      <c r="F8" s="129" t="s">
        <v>121</v>
      </c>
      <c r="G8" s="32" t="s">
        <v>65</v>
      </c>
      <c r="H8" s="16">
        <v>45478</v>
      </c>
      <c r="I8" s="177" t="s">
        <v>1</v>
      </c>
      <c r="J8" s="17">
        <v>45483</v>
      </c>
      <c r="L8" s="120"/>
      <c r="M8" s="120"/>
      <c r="N8" s="120"/>
      <c r="O8" s="120"/>
      <c r="P8" s="120"/>
      <c r="Q8" s="120"/>
      <c r="R8" s="121"/>
      <c r="S8" s="121"/>
    </row>
    <row r="9" spans="2:19" ht="23.25" customHeight="1">
      <c r="B9" s="30" t="s">
        <v>61</v>
      </c>
      <c r="C9" s="311" t="s">
        <v>130</v>
      </c>
      <c r="D9" s="312"/>
      <c r="E9" s="33" t="s">
        <v>64</v>
      </c>
      <c r="F9" s="18">
        <v>3</v>
      </c>
      <c r="G9" s="33" t="s">
        <v>66</v>
      </c>
      <c r="H9" s="18" t="s">
        <v>125</v>
      </c>
      <c r="I9" s="178" t="s">
        <v>142</v>
      </c>
      <c r="J9" s="19" t="s">
        <v>126</v>
      </c>
      <c r="L9" s="120"/>
      <c r="M9" s="120"/>
      <c r="N9" s="120"/>
      <c r="O9" s="120"/>
      <c r="P9" s="120"/>
      <c r="Q9" s="120"/>
      <c r="R9" s="121"/>
      <c r="S9" s="121"/>
    </row>
    <row r="10" spans="2:19" ht="27.95" customHeight="1" thickBot="1">
      <c r="B10" s="31" t="s">
        <v>62</v>
      </c>
      <c r="C10" s="313" t="s">
        <v>131</v>
      </c>
      <c r="D10" s="314"/>
      <c r="E10" s="175" t="s">
        <v>144</v>
      </c>
      <c r="F10" s="181" t="s">
        <v>155</v>
      </c>
      <c r="G10" s="176" t="s">
        <v>141</v>
      </c>
      <c r="H10" s="174" t="s">
        <v>127</v>
      </c>
      <c r="I10" s="179" t="s">
        <v>143</v>
      </c>
      <c r="J10" s="20" t="s">
        <v>147</v>
      </c>
      <c r="L10" s="122" t="s">
        <v>134</v>
      </c>
      <c r="M10" s="120"/>
      <c r="N10" s="120"/>
      <c r="O10" s="120"/>
      <c r="P10" s="120"/>
      <c r="Q10" s="120"/>
      <c r="R10" s="121"/>
      <c r="S10" s="121"/>
    </row>
    <row r="11" spans="2:19" ht="13.5" thickBot="1">
      <c r="B11" s="38"/>
      <c r="C11" s="38"/>
      <c r="D11" s="38"/>
      <c r="E11" s="38"/>
      <c r="F11" s="38"/>
      <c r="G11" s="38"/>
      <c r="H11" s="38"/>
      <c r="I11" s="38"/>
      <c r="J11" s="38"/>
    </row>
    <row r="12" spans="2:19" ht="23.25" customHeight="1">
      <c r="B12" s="296" t="s">
        <v>20</v>
      </c>
      <c r="C12" s="297"/>
      <c r="D12" s="27">
        <v>1</v>
      </c>
      <c r="E12" s="27">
        <v>2</v>
      </c>
      <c r="F12" s="27">
        <v>3</v>
      </c>
      <c r="G12" s="27">
        <v>4</v>
      </c>
      <c r="H12" s="28">
        <v>5</v>
      </c>
      <c r="I12" s="41"/>
      <c r="J12" s="41"/>
      <c r="L12" s="116"/>
      <c r="M12" s="116"/>
      <c r="N12" s="116"/>
      <c r="O12" s="116"/>
    </row>
    <row r="13" spans="2:19" ht="23.25" customHeight="1">
      <c r="B13" s="298" t="s">
        <v>4</v>
      </c>
      <c r="C13" s="299"/>
      <c r="D13" s="163">
        <v>2100</v>
      </c>
      <c r="E13" s="163">
        <v>4650</v>
      </c>
      <c r="F13" s="163">
        <v>5002</v>
      </c>
      <c r="G13" s="163">
        <v>8122</v>
      </c>
      <c r="H13" s="164">
        <v>9450</v>
      </c>
      <c r="I13" s="41"/>
      <c r="J13" s="41"/>
      <c r="L13" s="117"/>
      <c r="M13" s="117"/>
      <c r="N13" s="117"/>
      <c r="O13" s="117"/>
    </row>
    <row r="14" spans="2:19" ht="23.25" customHeight="1" thickBot="1">
      <c r="B14" s="300" t="s">
        <v>5</v>
      </c>
      <c r="C14" s="301"/>
      <c r="D14" s="165" t="s">
        <v>69</v>
      </c>
      <c r="E14" s="165" t="s">
        <v>70</v>
      </c>
      <c r="F14" s="165" t="s">
        <v>71</v>
      </c>
      <c r="G14" s="165" t="s">
        <v>72</v>
      </c>
      <c r="H14" s="166" t="s">
        <v>73</v>
      </c>
      <c r="I14" s="41"/>
      <c r="J14" s="41"/>
      <c r="L14" s="118"/>
      <c r="M14" s="118"/>
      <c r="N14" s="118"/>
      <c r="O14" s="118"/>
    </row>
    <row r="15" spans="2:19" ht="9.9499999999999993" customHeight="1" thickBot="1">
      <c r="B15" s="43"/>
      <c r="C15" s="43"/>
      <c r="D15" s="44"/>
      <c r="E15" s="44"/>
      <c r="F15" s="44"/>
      <c r="G15" s="44"/>
      <c r="H15" s="44"/>
      <c r="I15" s="42"/>
      <c r="J15" s="42"/>
      <c r="L15" s="80"/>
      <c r="M15" s="80"/>
      <c r="N15" s="80"/>
      <c r="O15" s="80"/>
    </row>
    <row r="16" spans="2:19" ht="23.25" customHeight="1">
      <c r="B16" s="210" t="s">
        <v>6</v>
      </c>
      <c r="C16" s="211"/>
      <c r="D16" s="211"/>
      <c r="E16" s="211"/>
      <c r="F16" s="211"/>
      <c r="G16" s="211"/>
      <c r="H16" s="211"/>
      <c r="I16" s="133"/>
      <c r="J16" s="134"/>
      <c r="K16" s="5"/>
      <c r="L16" s="212" t="s">
        <v>32</v>
      </c>
      <c r="M16" s="213"/>
      <c r="N16" s="213"/>
      <c r="O16" s="213"/>
      <c r="P16" s="213"/>
      <c r="Q16" s="214"/>
    </row>
    <row r="17" spans="2:23" ht="23.25" customHeight="1" thickBot="1">
      <c r="B17" s="65" t="s">
        <v>96</v>
      </c>
      <c r="C17" s="317" t="s">
        <v>119</v>
      </c>
      <c r="D17" s="318"/>
      <c r="E17" s="21"/>
      <c r="F17" s="220"/>
      <c r="G17" s="221"/>
      <c r="H17" s="222"/>
      <c r="I17" s="6" t="s">
        <v>57</v>
      </c>
      <c r="J17" s="9" t="s">
        <v>7</v>
      </c>
      <c r="L17" s="215"/>
      <c r="M17" s="216"/>
      <c r="N17" s="216"/>
      <c r="O17" s="216"/>
      <c r="P17" s="216"/>
      <c r="Q17" s="217"/>
    </row>
    <row r="18" spans="2:23" ht="23.25" customHeight="1" thickBot="1">
      <c r="B18" s="223" t="s">
        <v>28</v>
      </c>
      <c r="C18" s="224"/>
      <c r="D18" s="140"/>
      <c r="E18" s="140"/>
      <c r="F18" s="140"/>
      <c r="G18" s="140"/>
      <c r="H18" s="140"/>
      <c r="I18" s="141" t="str">
        <f>IF(D18="","",SUM(D18:H18))</f>
        <v/>
      </c>
      <c r="J18" s="142" t="str">
        <f>IF(D18="","",AVERAGE(D18:H18))</f>
        <v/>
      </c>
      <c r="L18" s="225" t="s">
        <v>29</v>
      </c>
      <c r="M18" s="226"/>
      <c r="N18" s="226"/>
      <c r="O18" s="226"/>
      <c r="P18" s="226"/>
      <c r="Q18" s="227"/>
    </row>
    <row r="19" spans="2:23" ht="5.25" customHeight="1" thickBot="1">
      <c r="B19" s="77"/>
      <c r="C19" s="77"/>
      <c r="D19" s="78"/>
      <c r="E19" s="78"/>
      <c r="F19" s="78"/>
      <c r="G19" s="78"/>
      <c r="H19" s="78"/>
      <c r="I19" s="76"/>
      <c r="J19" s="76"/>
      <c r="L19" s="130"/>
      <c r="M19" s="131"/>
      <c r="N19" s="131"/>
      <c r="O19" s="131"/>
      <c r="P19" s="131"/>
      <c r="Q19" s="132"/>
    </row>
    <row r="20" spans="2:23" ht="23.25" customHeight="1">
      <c r="B20" s="210" t="s">
        <v>8</v>
      </c>
      <c r="C20" s="278"/>
      <c r="D20" s="278"/>
      <c r="E20" s="278"/>
      <c r="F20" s="278"/>
      <c r="G20" s="278"/>
      <c r="H20" s="278"/>
      <c r="I20" s="11"/>
      <c r="J20" s="12"/>
      <c r="L20" s="202" t="s">
        <v>30</v>
      </c>
      <c r="M20" s="203"/>
      <c r="N20" s="203"/>
      <c r="O20" s="203"/>
      <c r="P20" s="203"/>
      <c r="Q20" s="204"/>
    </row>
    <row r="21" spans="2:23" ht="23.25" customHeight="1" thickBot="1">
      <c r="B21" s="206" t="s">
        <v>56</v>
      </c>
      <c r="C21" s="207"/>
      <c r="D21" s="208"/>
      <c r="E21" s="143"/>
      <c r="F21" s="209"/>
      <c r="G21" s="207"/>
      <c r="H21" s="208"/>
      <c r="I21" s="13" t="s">
        <v>92</v>
      </c>
      <c r="J21" s="14" t="s">
        <v>7</v>
      </c>
      <c r="L21" s="202" t="s">
        <v>31</v>
      </c>
      <c r="M21" s="203"/>
      <c r="N21" s="203"/>
      <c r="O21" s="203"/>
      <c r="P21" s="203"/>
      <c r="Q21" s="204"/>
    </row>
    <row r="22" spans="2:23" ht="28.5" customHeight="1" thickBot="1">
      <c r="B22" s="244" t="s">
        <v>82</v>
      </c>
      <c r="C22" s="245"/>
      <c r="D22" s="137"/>
      <c r="E22" s="137"/>
      <c r="F22" s="137"/>
      <c r="G22" s="137"/>
      <c r="H22" s="137"/>
      <c r="I22" s="138" t="str">
        <f>IF(D22="","",SUM(D22:H22))</f>
        <v/>
      </c>
      <c r="J22" s="139" t="str">
        <f>IF(D22="","",AVERAGE(D22:H22))</f>
        <v/>
      </c>
      <c r="L22" s="228" t="s">
        <v>33</v>
      </c>
      <c r="M22" s="229"/>
      <c r="N22" s="229"/>
      <c r="O22" s="229"/>
      <c r="P22" s="229"/>
      <c r="Q22" s="230"/>
      <c r="R22" s="228" t="s">
        <v>74</v>
      </c>
      <c r="S22" s="229"/>
      <c r="T22" s="229"/>
      <c r="U22" s="229"/>
      <c r="V22" s="229"/>
      <c r="W22" s="230"/>
    </row>
    <row r="23" spans="2:23" ht="7.5" customHeight="1" thickBot="1">
      <c r="B23" s="77"/>
      <c r="C23" s="77"/>
      <c r="D23" s="78"/>
      <c r="E23" s="78"/>
      <c r="F23" s="78"/>
      <c r="G23" s="78"/>
      <c r="H23" s="78"/>
      <c r="I23" s="76"/>
      <c r="J23" s="76"/>
      <c r="L23" s="231" t="s">
        <v>21</v>
      </c>
      <c r="M23" s="232"/>
      <c r="N23" s="232"/>
      <c r="O23" s="232"/>
      <c r="P23" s="232"/>
      <c r="Q23" s="233"/>
      <c r="R23" s="231" t="s">
        <v>137</v>
      </c>
      <c r="S23" s="232"/>
      <c r="T23" s="232"/>
      <c r="U23" s="232"/>
      <c r="V23" s="232"/>
      <c r="W23" s="233"/>
    </row>
    <row r="24" spans="2:23" ht="21" customHeight="1">
      <c r="B24" s="210" t="s">
        <v>80</v>
      </c>
      <c r="C24" s="211"/>
      <c r="D24" s="211"/>
      <c r="E24" s="211"/>
      <c r="F24" s="211"/>
      <c r="G24" s="211"/>
      <c r="H24" s="237"/>
      <c r="I24" s="76"/>
      <c r="J24" s="76"/>
      <c r="L24" s="236" t="s">
        <v>22</v>
      </c>
      <c r="M24" s="232"/>
      <c r="N24" s="232"/>
      <c r="O24" s="232"/>
      <c r="P24" s="232"/>
      <c r="Q24" s="233"/>
      <c r="R24" s="231" t="s">
        <v>76</v>
      </c>
      <c r="S24" s="232"/>
      <c r="T24" s="232"/>
      <c r="U24" s="232"/>
      <c r="V24" s="232"/>
      <c r="W24" s="233"/>
    </row>
    <row r="25" spans="2:23" ht="23.25" customHeight="1">
      <c r="B25" s="238" t="s">
        <v>93</v>
      </c>
      <c r="C25" s="239"/>
      <c r="D25" s="66">
        <v>2370</v>
      </c>
      <c r="E25" s="21">
        <v>2358</v>
      </c>
      <c r="F25" s="21">
        <v>2373</v>
      </c>
      <c r="G25" s="21">
        <v>2350</v>
      </c>
      <c r="H25" s="22">
        <v>2354</v>
      </c>
      <c r="I25" s="79" t="s">
        <v>81</v>
      </c>
      <c r="J25" s="76"/>
      <c r="L25" s="231" t="s">
        <v>23</v>
      </c>
      <c r="M25" s="232"/>
      <c r="N25" s="232"/>
      <c r="O25" s="232"/>
      <c r="P25" s="232"/>
      <c r="Q25" s="233"/>
      <c r="R25" s="231" t="s">
        <v>119</v>
      </c>
      <c r="S25" s="232"/>
      <c r="T25" s="232"/>
      <c r="U25" s="232"/>
      <c r="V25" s="232"/>
      <c r="W25" s="233"/>
    </row>
    <row r="26" spans="2:23" ht="23.25" customHeight="1">
      <c r="B26" s="240" t="s">
        <v>94</v>
      </c>
      <c r="C26" s="241"/>
      <c r="D26" s="135">
        <v>2425</v>
      </c>
      <c r="E26" s="135">
        <v>2418</v>
      </c>
      <c r="F26" s="135">
        <v>2425</v>
      </c>
      <c r="G26" s="135">
        <v>2423</v>
      </c>
      <c r="H26" s="136">
        <v>2416</v>
      </c>
      <c r="I26" s="76"/>
      <c r="J26" s="76"/>
      <c r="L26" s="231" t="s">
        <v>24</v>
      </c>
      <c r="M26" s="232"/>
      <c r="N26" s="232"/>
      <c r="O26" s="232"/>
      <c r="P26" s="232"/>
      <c r="Q26" s="233"/>
      <c r="R26" s="231"/>
      <c r="S26" s="232"/>
      <c r="T26" s="232"/>
      <c r="U26" s="232"/>
      <c r="V26" s="232"/>
      <c r="W26" s="233"/>
    </row>
    <row r="27" spans="2:23" ht="23.25" customHeight="1" thickBot="1">
      <c r="B27" s="242" t="s">
        <v>95</v>
      </c>
      <c r="C27" s="243"/>
      <c r="D27" s="85">
        <f>IF(D25="","",(D26-D25)/D26)</f>
        <v>2.268041237113402E-2</v>
      </c>
      <c r="E27" s="85">
        <f t="shared" ref="E27:H27" si="0">IF(E25="","",(E26-E25)/E26)</f>
        <v>2.4813895781637719E-2</v>
      </c>
      <c r="F27" s="85">
        <f t="shared" si="0"/>
        <v>2.1443298969072166E-2</v>
      </c>
      <c r="G27" s="85">
        <f t="shared" si="0"/>
        <v>3.0127940569541892E-2</v>
      </c>
      <c r="H27" s="86">
        <f t="shared" si="0"/>
        <v>2.5662251655629138E-2</v>
      </c>
      <c r="I27" s="76"/>
      <c r="J27" s="76"/>
      <c r="L27" s="231" t="s">
        <v>25</v>
      </c>
      <c r="M27" s="232"/>
      <c r="N27" s="232"/>
      <c r="O27" s="232"/>
      <c r="P27" s="232"/>
      <c r="Q27" s="233"/>
      <c r="R27" s="231"/>
      <c r="S27" s="232"/>
      <c r="T27" s="232"/>
      <c r="U27" s="232"/>
      <c r="V27" s="232"/>
      <c r="W27" s="233"/>
    </row>
    <row r="28" spans="2:23" ht="13.5" customHeight="1" thickBot="1">
      <c r="B28" s="38"/>
      <c r="C28" s="38"/>
      <c r="D28" s="38"/>
      <c r="E28" s="38"/>
      <c r="F28" s="38"/>
      <c r="G28" s="38"/>
      <c r="H28" s="38"/>
      <c r="I28" s="38"/>
      <c r="J28" s="38"/>
      <c r="L28" s="231" t="s">
        <v>26</v>
      </c>
      <c r="M28" s="232"/>
      <c r="N28" s="232"/>
      <c r="O28" s="232"/>
      <c r="P28" s="232"/>
      <c r="Q28" s="233"/>
      <c r="R28" s="231"/>
      <c r="S28" s="232"/>
      <c r="T28" s="232"/>
      <c r="U28" s="232"/>
      <c r="V28" s="232"/>
      <c r="W28" s="233"/>
    </row>
    <row r="29" spans="2:23" ht="23.25" customHeight="1">
      <c r="B29" s="234" t="s">
        <v>29</v>
      </c>
      <c r="C29" s="235"/>
      <c r="D29" s="235"/>
      <c r="E29" s="235"/>
      <c r="F29" s="235"/>
      <c r="G29" s="235"/>
      <c r="H29" s="235"/>
      <c r="I29" s="133"/>
      <c r="J29" s="134"/>
      <c r="K29" s="67"/>
      <c r="L29" s="231" t="s">
        <v>27</v>
      </c>
      <c r="M29" s="232"/>
      <c r="N29" s="232"/>
      <c r="O29" s="232"/>
      <c r="P29" s="232"/>
      <c r="Q29" s="233"/>
      <c r="R29" s="231"/>
      <c r="S29" s="232"/>
      <c r="T29" s="232"/>
      <c r="U29" s="232"/>
      <c r="V29" s="232"/>
      <c r="W29" s="233"/>
    </row>
    <row r="30" spans="2:23" ht="23.25" customHeight="1">
      <c r="B30" s="251" t="s">
        <v>45</v>
      </c>
      <c r="C30" s="252"/>
      <c r="D30" s="209" t="s">
        <v>9</v>
      </c>
      <c r="E30" s="207"/>
      <c r="F30" s="207"/>
      <c r="G30" s="207"/>
      <c r="H30" s="207"/>
      <c r="I30" s="15" t="s">
        <v>7</v>
      </c>
      <c r="J30" s="34" t="s">
        <v>10</v>
      </c>
      <c r="K30" s="67"/>
      <c r="L30" s="231" t="s">
        <v>75</v>
      </c>
      <c r="M30" s="232"/>
      <c r="N30" s="232"/>
      <c r="O30" s="232"/>
      <c r="P30" s="232"/>
      <c r="Q30" s="233"/>
      <c r="R30" s="231"/>
      <c r="S30" s="232"/>
      <c r="T30" s="232"/>
      <c r="U30" s="232"/>
      <c r="V30" s="232"/>
      <c r="W30" s="233"/>
    </row>
    <row r="31" spans="2:23" ht="20.100000000000001" customHeight="1" thickBot="1">
      <c r="B31" s="246" t="s">
        <v>19</v>
      </c>
      <c r="C31" s="253"/>
      <c r="D31" s="144"/>
      <c r="E31" s="145"/>
      <c r="F31" s="145"/>
      <c r="G31" s="145"/>
      <c r="H31" s="146"/>
      <c r="I31" s="147" t="str">
        <f t="shared" ref="I31:I43" si="1">IF(D31="","",AVERAGE(D31:H31))</f>
        <v/>
      </c>
      <c r="J31" s="158"/>
      <c r="K31" s="67"/>
      <c r="L31" s="248" t="s">
        <v>136</v>
      </c>
      <c r="M31" s="249"/>
      <c r="N31" s="249"/>
      <c r="O31" s="249"/>
      <c r="P31" s="249"/>
      <c r="Q31" s="250"/>
      <c r="R31" s="248"/>
      <c r="S31" s="249"/>
      <c r="T31" s="249"/>
      <c r="U31" s="249"/>
      <c r="V31" s="249"/>
      <c r="W31" s="250"/>
    </row>
    <row r="32" spans="2:23" ht="20.100000000000001" customHeight="1">
      <c r="B32" s="246" t="s">
        <v>11</v>
      </c>
      <c r="C32" s="247"/>
      <c r="D32" s="145"/>
      <c r="E32" s="145"/>
      <c r="F32" s="145"/>
      <c r="G32" s="145"/>
      <c r="H32" s="146"/>
      <c r="I32" s="147" t="str">
        <f t="shared" si="1"/>
        <v/>
      </c>
      <c r="J32" s="159"/>
      <c r="K32" s="67"/>
      <c r="L32" s="228" t="s">
        <v>34</v>
      </c>
      <c r="M32" s="229"/>
      <c r="N32" s="229"/>
      <c r="O32" s="229"/>
      <c r="P32" s="229"/>
      <c r="Q32" s="230"/>
    </row>
    <row r="33" spans="2:18" ht="20.100000000000001" customHeight="1">
      <c r="B33" s="246" t="s">
        <v>12</v>
      </c>
      <c r="C33" s="247"/>
      <c r="D33" s="145"/>
      <c r="E33" s="145"/>
      <c r="F33" s="145"/>
      <c r="G33" s="145"/>
      <c r="H33" s="146"/>
      <c r="I33" s="147" t="str">
        <f t="shared" si="1"/>
        <v/>
      </c>
      <c r="J33" s="159"/>
      <c r="K33" s="67"/>
      <c r="L33" s="231" t="s">
        <v>35</v>
      </c>
      <c r="M33" s="232"/>
      <c r="N33" s="232"/>
      <c r="O33" s="232"/>
      <c r="P33" s="232"/>
      <c r="Q33" s="233"/>
    </row>
    <row r="34" spans="2:18" ht="20.100000000000001" customHeight="1">
      <c r="B34" s="246" t="s">
        <v>13</v>
      </c>
      <c r="C34" s="247"/>
      <c r="D34" s="148"/>
      <c r="E34" s="148"/>
      <c r="F34" s="148"/>
      <c r="G34" s="148"/>
      <c r="H34" s="149"/>
      <c r="I34" s="147" t="str">
        <f t="shared" si="1"/>
        <v/>
      </c>
      <c r="J34" s="160"/>
      <c r="K34" s="92"/>
      <c r="L34" s="231" t="s">
        <v>36</v>
      </c>
      <c r="M34" s="232"/>
      <c r="N34" s="232"/>
      <c r="O34" s="232"/>
      <c r="P34" s="232"/>
      <c r="Q34" s="233"/>
    </row>
    <row r="35" spans="2:18" ht="20.100000000000001" customHeight="1">
      <c r="B35" s="246" t="s">
        <v>14</v>
      </c>
      <c r="C35" s="247"/>
      <c r="D35" s="148"/>
      <c r="E35" s="148"/>
      <c r="F35" s="148"/>
      <c r="G35" s="148"/>
      <c r="H35" s="149"/>
      <c r="I35" s="147" t="str">
        <f t="shared" si="1"/>
        <v/>
      </c>
      <c r="J35" s="160"/>
      <c r="K35" s="67"/>
      <c r="L35" s="231" t="s">
        <v>37</v>
      </c>
      <c r="M35" s="232"/>
      <c r="N35" s="232"/>
      <c r="O35" s="232"/>
      <c r="P35" s="232"/>
      <c r="Q35" s="233"/>
    </row>
    <row r="36" spans="2:18" ht="20.100000000000001" customHeight="1">
      <c r="B36" s="246" t="s">
        <v>15</v>
      </c>
      <c r="C36" s="247"/>
      <c r="D36" s="148"/>
      <c r="E36" s="148"/>
      <c r="F36" s="148"/>
      <c r="G36" s="148"/>
      <c r="H36" s="149"/>
      <c r="I36" s="147" t="str">
        <f t="shared" si="1"/>
        <v/>
      </c>
      <c r="J36" s="160"/>
      <c r="K36" s="67"/>
      <c r="L36" s="231" t="s">
        <v>38</v>
      </c>
      <c r="M36" s="232"/>
      <c r="N36" s="232"/>
      <c r="O36" s="232"/>
      <c r="P36" s="232"/>
      <c r="Q36" s="233"/>
    </row>
    <row r="37" spans="2:18" ht="20.100000000000001" customHeight="1">
      <c r="B37" s="246" t="s">
        <v>16</v>
      </c>
      <c r="C37" s="247"/>
      <c r="D37" s="148"/>
      <c r="E37" s="148"/>
      <c r="F37" s="148"/>
      <c r="G37" s="148"/>
      <c r="H37" s="149"/>
      <c r="I37" s="147" t="str">
        <f t="shared" si="1"/>
        <v/>
      </c>
      <c r="J37" s="160"/>
      <c r="K37" s="67"/>
      <c r="L37" s="231" t="s">
        <v>39</v>
      </c>
      <c r="M37" s="232"/>
      <c r="N37" s="232"/>
      <c r="O37" s="232"/>
      <c r="P37" s="232"/>
      <c r="Q37" s="233"/>
    </row>
    <row r="38" spans="2:18" ht="20.100000000000001" customHeight="1">
      <c r="B38" s="246" t="s">
        <v>17</v>
      </c>
      <c r="C38" s="247"/>
      <c r="D38" s="148"/>
      <c r="E38" s="148"/>
      <c r="F38" s="148"/>
      <c r="G38" s="148"/>
      <c r="H38" s="149"/>
      <c r="I38" s="147" t="str">
        <f t="shared" si="1"/>
        <v/>
      </c>
      <c r="J38" s="160"/>
      <c r="K38" s="67"/>
      <c r="L38" s="231" t="s">
        <v>40</v>
      </c>
      <c r="M38" s="232"/>
      <c r="N38" s="232"/>
      <c r="O38" s="232"/>
      <c r="P38" s="232"/>
      <c r="Q38" s="233"/>
    </row>
    <row r="39" spans="2:18" ht="20.100000000000001" customHeight="1">
      <c r="B39" s="246">
        <v>630</v>
      </c>
      <c r="C39" s="247"/>
      <c r="D39" s="148"/>
      <c r="E39" s="148"/>
      <c r="F39" s="148"/>
      <c r="G39" s="148"/>
      <c r="H39" s="149"/>
      <c r="I39" s="147" t="str">
        <f t="shared" si="1"/>
        <v/>
      </c>
      <c r="J39" s="160"/>
      <c r="K39" s="67"/>
      <c r="L39" s="231" t="s">
        <v>41</v>
      </c>
      <c r="M39" s="232"/>
      <c r="N39" s="232"/>
      <c r="O39" s="232"/>
      <c r="P39" s="232"/>
      <c r="Q39" s="233"/>
    </row>
    <row r="40" spans="2:18" ht="20.100000000000001" customHeight="1">
      <c r="B40" s="246">
        <v>315</v>
      </c>
      <c r="C40" s="247"/>
      <c r="D40" s="148"/>
      <c r="E40" s="148"/>
      <c r="F40" s="148"/>
      <c r="G40" s="148"/>
      <c r="H40" s="149"/>
      <c r="I40" s="147" t="str">
        <f t="shared" si="1"/>
        <v/>
      </c>
      <c r="J40" s="160"/>
      <c r="K40" s="67"/>
      <c r="L40" s="231" t="s">
        <v>42</v>
      </c>
      <c r="M40" s="232"/>
      <c r="N40" s="232"/>
      <c r="O40" s="232"/>
      <c r="P40" s="232"/>
      <c r="Q40" s="233"/>
    </row>
    <row r="41" spans="2:18" ht="20.100000000000001" customHeight="1">
      <c r="B41" s="246">
        <v>160</v>
      </c>
      <c r="C41" s="247"/>
      <c r="D41" s="144"/>
      <c r="E41" s="144"/>
      <c r="F41" s="144"/>
      <c r="G41" s="144"/>
      <c r="H41" s="150"/>
      <c r="I41" s="151" t="str">
        <f t="shared" si="1"/>
        <v/>
      </c>
      <c r="J41" s="161"/>
      <c r="K41" s="67"/>
      <c r="L41" s="231" t="s">
        <v>43</v>
      </c>
      <c r="M41" s="232"/>
      <c r="N41" s="232"/>
      <c r="O41" s="232"/>
      <c r="P41" s="232"/>
      <c r="Q41" s="233"/>
    </row>
    <row r="42" spans="2:18" ht="20.100000000000001" customHeight="1" thickBot="1">
      <c r="B42" s="276">
        <v>80</v>
      </c>
      <c r="C42" s="277"/>
      <c r="D42" s="152"/>
      <c r="E42" s="152"/>
      <c r="F42" s="152"/>
      <c r="G42" s="152"/>
      <c r="H42" s="153"/>
      <c r="I42" s="154" t="str">
        <f t="shared" si="1"/>
        <v/>
      </c>
      <c r="J42" s="162"/>
      <c r="K42" s="67"/>
      <c r="L42" s="231" t="s">
        <v>44</v>
      </c>
      <c r="M42" s="232"/>
      <c r="N42" s="232"/>
      <c r="O42" s="232"/>
      <c r="P42" s="232"/>
      <c r="Q42" s="233"/>
    </row>
    <row r="43" spans="2:18" ht="23.25" customHeight="1" thickTop="1" thickBot="1">
      <c r="B43" s="315" t="s">
        <v>46</v>
      </c>
      <c r="C43" s="316"/>
      <c r="D43" s="155"/>
      <c r="E43" s="155"/>
      <c r="F43" s="155"/>
      <c r="G43" s="155"/>
      <c r="H43" s="156"/>
      <c r="I43" s="157" t="str">
        <f t="shared" si="1"/>
        <v/>
      </c>
      <c r="J43" s="35"/>
      <c r="K43" s="67"/>
      <c r="L43" s="268" t="s">
        <v>135</v>
      </c>
      <c r="M43" s="269"/>
      <c r="N43" s="269"/>
      <c r="O43" s="269"/>
      <c r="P43" s="269"/>
      <c r="Q43" s="270"/>
    </row>
    <row r="44" spans="2:18" ht="9.9499999999999993" customHeight="1" thickBot="1">
      <c r="B44" s="44"/>
      <c r="C44" s="45"/>
      <c r="D44" s="46"/>
      <c r="E44" s="46"/>
      <c r="F44" s="46"/>
      <c r="G44" s="46"/>
      <c r="H44" s="46"/>
      <c r="I44" s="47"/>
      <c r="J44" s="46"/>
      <c r="L44" s="168"/>
      <c r="M44" s="168"/>
      <c r="N44" s="168"/>
      <c r="O44" s="168"/>
      <c r="P44" s="168"/>
      <c r="Q44" s="168"/>
      <c r="R44" s="121"/>
    </row>
    <row r="45" spans="2:18" ht="23.25" customHeight="1" thickBot="1">
      <c r="B45" s="210" t="s">
        <v>83</v>
      </c>
      <c r="C45" s="211"/>
      <c r="D45" s="211"/>
      <c r="E45" s="211"/>
      <c r="F45" s="211"/>
      <c r="G45" s="211"/>
      <c r="H45" s="211"/>
      <c r="I45" s="211"/>
      <c r="J45" s="237"/>
      <c r="L45" s="168"/>
      <c r="M45" s="168"/>
      <c r="N45" s="168"/>
      <c r="O45" s="168"/>
      <c r="P45" s="168"/>
      <c r="Q45" s="168"/>
      <c r="R45" s="121"/>
    </row>
    <row r="46" spans="2:18" ht="20.100000000000001" customHeight="1">
      <c r="B46" s="254" t="s">
        <v>6</v>
      </c>
      <c r="C46" s="95" t="s">
        <v>58</v>
      </c>
      <c r="D46" s="96"/>
      <c r="E46" s="96"/>
      <c r="F46" s="96"/>
      <c r="G46" s="97"/>
      <c r="H46" s="98" t="s">
        <v>78</v>
      </c>
      <c r="I46" s="98" t="s">
        <v>85</v>
      </c>
      <c r="J46" s="99" t="s">
        <v>86</v>
      </c>
      <c r="L46" s="168"/>
      <c r="M46" s="168"/>
      <c r="N46" s="168"/>
      <c r="O46" s="168"/>
      <c r="P46" s="168"/>
      <c r="Q46" s="168"/>
      <c r="R46" s="121"/>
    </row>
    <row r="47" spans="2:18" ht="20.100000000000001" customHeight="1" thickBot="1">
      <c r="B47" s="256"/>
      <c r="C47" s="84" t="s">
        <v>88</v>
      </c>
      <c r="D47" s="100"/>
      <c r="E47" s="100"/>
      <c r="F47" s="100"/>
      <c r="G47" s="101" t="str">
        <f>IF($F$9="","",IF($G$4="ACP DENSITY","LOT "&amp;$F$9,""))</f>
        <v/>
      </c>
      <c r="H47" s="102"/>
      <c r="I47" s="102"/>
      <c r="J47" s="103"/>
      <c r="L47" s="271"/>
      <c r="M47" s="271"/>
      <c r="N47" s="271"/>
      <c r="O47" s="271"/>
      <c r="P47" s="271"/>
      <c r="Q47" s="271"/>
      <c r="R47" s="121"/>
    </row>
    <row r="48" spans="2:18" ht="20.100000000000001" customHeight="1">
      <c r="B48" s="254" t="s">
        <v>8</v>
      </c>
      <c r="C48" s="95" t="s">
        <v>58</v>
      </c>
      <c r="D48" s="96"/>
      <c r="E48" s="96"/>
      <c r="F48" s="96"/>
      <c r="G48" s="97"/>
      <c r="H48" s="98" t="s">
        <v>89</v>
      </c>
      <c r="I48" s="98" t="s">
        <v>90</v>
      </c>
      <c r="J48" s="99" t="s">
        <v>91</v>
      </c>
      <c r="L48" s="271"/>
      <c r="M48" s="271"/>
      <c r="N48" s="271"/>
      <c r="O48" s="271"/>
      <c r="P48" s="271"/>
      <c r="Q48" s="271"/>
      <c r="R48" s="121"/>
    </row>
    <row r="49" spans="2:19" ht="20.100000000000001" customHeight="1" thickBot="1">
      <c r="B49" s="256"/>
      <c r="C49" s="84" t="s">
        <v>117</v>
      </c>
      <c r="D49" s="100"/>
      <c r="E49" s="100"/>
      <c r="F49" s="104"/>
      <c r="G49" s="101" t="str">
        <f>IF($F$9="","",IF($G$4="Asphalt Content","LOT "&amp;$F$9,""))</f>
        <v/>
      </c>
      <c r="H49" s="105"/>
      <c r="I49" s="105"/>
      <c r="J49" s="106"/>
      <c r="L49" s="168"/>
      <c r="M49" s="168"/>
      <c r="N49" s="168"/>
      <c r="O49" s="168"/>
      <c r="P49" s="168"/>
      <c r="Q49" s="168"/>
      <c r="R49" s="121"/>
    </row>
    <row r="50" spans="2:19" ht="20.100000000000001" customHeight="1">
      <c r="B50" s="254" t="s">
        <v>84</v>
      </c>
      <c r="C50" s="95" t="s">
        <v>87</v>
      </c>
      <c r="D50" s="96"/>
      <c r="E50" s="96"/>
      <c r="F50" s="96"/>
      <c r="G50" s="97"/>
      <c r="H50" s="98" t="s">
        <v>97</v>
      </c>
      <c r="I50" s="98" t="s">
        <v>98</v>
      </c>
      <c r="J50" s="99" t="s">
        <v>99</v>
      </c>
      <c r="L50" s="271"/>
      <c r="M50" s="271"/>
      <c r="N50" s="271"/>
      <c r="O50" s="271"/>
      <c r="P50" s="271"/>
      <c r="Q50" s="271"/>
      <c r="R50" s="121"/>
    </row>
    <row r="51" spans="2:19" ht="20.100000000000001" customHeight="1">
      <c r="B51" s="255"/>
      <c r="C51" s="64" t="s">
        <v>77</v>
      </c>
      <c r="D51" s="36"/>
      <c r="E51" s="36"/>
      <c r="F51" s="36"/>
      <c r="G51" s="37"/>
      <c r="H51" s="21">
        <v>2370</v>
      </c>
      <c r="I51" s="21">
        <v>2358</v>
      </c>
      <c r="J51" s="22">
        <v>2354</v>
      </c>
      <c r="L51" s="266"/>
      <c r="M51" s="266"/>
      <c r="N51" s="266"/>
      <c r="O51" s="266"/>
      <c r="P51" s="266"/>
      <c r="Q51" s="266"/>
      <c r="R51" s="121"/>
    </row>
    <row r="52" spans="2:19" ht="20.100000000000001" customHeight="1">
      <c r="B52" s="255"/>
      <c r="C52" s="64" t="s">
        <v>129</v>
      </c>
      <c r="D52" s="36"/>
      <c r="E52" s="36"/>
      <c r="F52" s="36"/>
      <c r="G52" s="37"/>
      <c r="H52" s="21">
        <v>2423</v>
      </c>
      <c r="I52" s="21">
        <v>2414</v>
      </c>
      <c r="J52" s="22">
        <v>2413</v>
      </c>
      <c r="L52" s="266"/>
      <c r="M52" s="266"/>
      <c r="N52" s="266"/>
      <c r="O52" s="266"/>
      <c r="P52" s="266"/>
      <c r="Q52" s="266"/>
      <c r="R52" s="121"/>
    </row>
    <row r="53" spans="2:19" ht="20.100000000000001" customHeight="1" thickBot="1">
      <c r="B53" s="256"/>
      <c r="C53" s="84" t="s">
        <v>79</v>
      </c>
      <c r="D53" s="100"/>
      <c r="E53" s="111"/>
      <c r="F53" s="112"/>
      <c r="G53" s="101" t="str">
        <f>IF($F$9="","",IF(G4="Marshall/Gyratory Air Voids","LOT "&amp;F9,""))</f>
        <v>LOT 3</v>
      </c>
      <c r="H53" s="113">
        <f>IF(H51="","",(H52-H51)/H52)</f>
        <v>2.1873710276516713E-2</v>
      </c>
      <c r="I53" s="113">
        <f t="shared" ref="I53" si="2">IF(I51="","",(I52-I51)/I52)</f>
        <v>2.3198011599005801E-2</v>
      </c>
      <c r="J53" s="114">
        <f>IF(J51="","",(J52-J51)/J52)</f>
        <v>2.4450891007045172E-2</v>
      </c>
      <c r="K53" s="68"/>
    </row>
    <row r="54" spans="2:19" ht="20.100000000000001" customHeight="1">
      <c r="B54" s="82" t="s">
        <v>104</v>
      </c>
      <c r="C54" s="94"/>
      <c r="D54" s="94"/>
      <c r="E54" s="94"/>
      <c r="F54" s="107"/>
      <c r="G54" s="94"/>
      <c r="H54" s="108" t="s">
        <v>100</v>
      </c>
      <c r="I54" s="109" t="s">
        <v>55</v>
      </c>
      <c r="J54" s="110" t="str">
        <f>IF(H47="","",IF($G$4="ACP Density",((H47+I47+J47+I18)/8),""))</f>
        <v/>
      </c>
    </row>
    <row r="55" spans="2:19" ht="20.100000000000001" customHeight="1">
      <c r="B55" s="64" t="s">
        <v>105</v>
      </c>
      <c r="C55" s="48"/>
      <c r="D55" s="48"/>
      <c r="E55" s="48"/>
      <c r="F55" s="49"/>
      <c r="G55" s="48"/>
      <c r="H55" s="50" t="s">
        <v>101</v>
      </c>
      <c r="I55" s="51" t="s">
        <v>47</v>
      </c>
      <c r="J55" s="87" t="str">
        <f>IF(H49="","",IF($G$4="Asphalt Content",((H49+I49+J49+I22)/8),""))</f>
        <v/>
      </c>
      <c r="L55" s="8" t="s">
        <v>123</v>
      </c>
    </row>
    <row r="56" spans="2:19" ht="20.100000000000001" customHeight="1">
      <c r="B56" s="64" t="s">
        <v>106</v>
      </c>
      <c r="C56" s="48"/>
      <c r="D56" s="91"/>
      <c r="E56" s="48"/>
      <c r="F56" s="49"/>
      <c r="G56" s="48"/>
      <c r="H56" s="50" t="s">
        <v>103</v>
      </c>
      <c r="I56" s="51" t="s">
        <v>102</v>
      </c>
      <c r="J56" s="88">
        <f>IF(H53="","",IF($G$4="Marshall/Gyratory Air Voids",((H53+I53+J53+D27+E27+F27+G27+H27)/8),""))</f>
        <v>2.4281301528697827E-2</v>
      </c>
      <c r="L56" s="273" t="s">
        <v>52</v>
      </c>
      <c r="M56" s="273"/>
      <c r="N56" s="273"/>
      <c r="O56" s="273"/>
      <c r="P56" s="273"/>
      <c r="Q56" s="273"/>
      <c r="R56" s="273"/>
      <c r="S56" s="273"/>
    </row>
    <row r="57" spans="2:19" ht="20.100000000000001" customHeight="1">
      <c r="B57" s="64" t="s">
        <v>107</v>
      </c>
      <c r="C57" s="48"/>
      <c r="D57" s="48"/>
      <c r="E57" s="48"/>
      <c r="F57" s="48"/>
      <c r="G57" s="48"/>
      <c r="H57" s="48"/>
      <c r="I57" s="51" t="s">
        <v>47</v>
      </c>
      <c r="J57" s="23"/>
      <c r="K57" s="7"/>
      <c r="L57" s="273"/>
      <c r="M57" s="273"/>
      <c r="N57" s="273"/>
      <c r="O57" s="273"/>
      <c r="P57" s="273"/>
      <c r="Q57" s="273"/>
      <c r="R57" s="273"/>
      <c r="S57" s="273"/>
    </row>
    <row r="58" spans="2:19" ht="19.5" customHeight="1">
      <c r="B58" s="64" t="s">
        <v>110</v>
      </c>
      <c r="C58" s="48"/>
      <c r="D58" s="48"/>
      <c r="E58" s="48"/>
      <c r="F58" s="48"/>
      <c r="G58" s="48"/>
      <c r="H58" s="50" t="s">
        <v>108</v>
      </c>
      <c r="I58" s="51" t="s">
        <v>47</v>
      </c>
      <c r="J58" s="87" t="str">
        <f>IF(J55="","",IF($G$4="Asphalt Content",J57-J55,""))</f>
        <v/>
      </c>
      <c r="L58" s="273"/>
      <c r="M58" s="273"/>
      <c r="N58" s="273"/>
      <c r="O58" s="273"/>
      <c r="P58" s="273"/>
      <c r="Q58" s="273"/>
      <c r="R58" s="273"/>
      <c r="S58" s="273"/>
    </row>
    <row r="59" spans="2:19" ht="19.5" customHeight="1">
      <c r="B59" s="64" t="s">
        <v>111</v>
      </c>
      <c r="C59" s="48"/>
      <c r="D59" s="48"/>
      <c r="E59" s="48"/>
      <c r="F59" s="48"/>
      <c r="G59" s="48"/>
      <c r="H59" s="50"/>
      <c r="I59" s="51"/>
      <c r="J59" s="83">
        <v>3.5000000000000003E-2</v>
      </c>
      <c r="L59" s="274" t="s">
        <v>53</v>
      </c>
      <c r="M59" s="274"/>
      <c r="N59" s="274"/>
      <c r="O59" s="274"/>
      <c r="P59" s="274"/>
      <c r="Q59" s="274"/>
      <c r="R59" s="274"/>
      <c r="S59" s="274"/>
    </row>
    <row r="60" spans="2:19" ht="19.5" customHeight="1">
      <c r="B60" s="64" t="s">
        <v>112</v>
      </c>
      <c r="C60" s="48"/>
      <c r="D60" s="48"/>
      <c r="E60" s="48"/>
      <c r="F60" s="48"/>
      <c r="G60" s="48"/>
      <c r="H60" s="50" t="s">
        <v>113</v>
      </c>
      <c r="I60" s="51" t="s">
        <v>102</v>
      </c>
      <c r="J60" s="88">
        <f>IF(J56="","",IF($G$4="Marshall/Gyratory Air voids",J59-J56,""))</f>
        <v>1.0718698471302177E-2</v>
      </c>
      <c r="L60" s="274"/>
      <c r="M60" s="274"/>
      <c r="N60" s="274"/>
      <c r="O60" s="274"/>
      <c r="P60" s="274"/>
      <c r="Q60" s="274"/>
      <c r="R60" s="274"/>
      <c r="S60" s="274"/>
    </row>
    <row r="61" spans="2:19" ht="20.100000000000001" customHeight="1">
      <c r="B61" s="64" t="s">
        <v>114</v>
      </c>
      <c r="C61" s="48"/>
      <c r="D61" s="304" t="str">
        <f>C17</f>
        <v>Select compaction standard</v>
      </c>
      <c r="E61" s="304"/>
      <c r="F61" s="304"/>
      <c r="G61" s="48"/>
      <c r="H61" s="50" t="s">
        <v>109</v>
      </c>
      <c r="I61" s="51" t="s">
        <v>47</v>
      </c>
      <c r="J61" s="89" t="str">
        <f>IF(G4="ACP Density",100*J54/E17,"")</f>
        <v/>
      </c>
      <c r="L61" s="274" t="s">
        <v>54</v>
      </c>
      <c r="M61" s="274"/>
      <c r="N61" s="274"/>
      <c r="O61" s="274"/>
      <c r="P61" s="274"/>
      <c r="Q61" s="274"/>
      <c r="R61" s="274"/>
      <c r="S61" s="274"/>
    </row>
    <row r="62" spans="2:19" ht="20.100000000000001" customHeight="1">
      <c r="B62" s="64" t="s">
        <v>124</v>
      </c>
      <c r="C62" s="48"/>
      <c r="D62" s="48"/>
      <c r="E62" s="48"/>
      <c r="F62" s="48"/>
      <c r="G62" s="52"/>
      <c r="H62" s="50" t="s">
        <v>122</v>
      </c>
      <c r="I62" s="51" t="s">
        <v>48</v>
      </c>
      <c r="J62" s="24">
        <v>-3</v>
      </c>
      <c r="L62" s="274"/>
      <c r="M62" s="274"/>
      <c r="N62" s="274"/>
      <c r="O62" s="274"/>
      <c r="P62" s="274"/>
      <c r="Q62" s="274"/>
      <c r="R62" s="274"/>
      <c r="S62" s="274"/>
    </row>
    <row r="63" spans="2:19" ht="19.5" customHeight="1">
      <c r="B63" s="64" t="s">
        <v>115</v>
      </c>
      <c r="C63" s="48"/>
      <c r="D63" s="48"/>
      <c r="E63" s="48"/>
      <c r="F63" s="48"/>
      <c r="G63" s="48"/>
      <c r="H63" s="48"/>
      <c r="I63" s="51" t="s">
        <v>49</v>
      </c>
      <c r="J63" s="25">
        <v>3000</v>
      </c>
      <c r="K63" s="267"/>
      <c r="L63" s="272"/>
      <c r="M63" s="272"/>
      <c r="N63" s="272"/>
      <c r="O63" s="272"/>
      <c r="P63" s="272"/>
      <c r="Q63" s="272"/>
      <c r="R63" s="272"/>
      <c r="S63" s="272"/>
    </row>
    <row r="64" spans="2:19" ht="23.25" customHeight="1" thickBot="1">
      <c r="B64" s="84" t="s">
        <v>116</v>
      </c>
      <c r="C64" s="53"/>
      <c r="D64" s="53"/>
      <c r="E64" s="53"/>
      <c r="F64" s="53"/>
      <c r="G64" s="53"/>
      <c r="H64" s="54" t="s">
        <v>118</v>
      </c>
      <c r="I64" s="55" t="s">
        <v>50</v>
      </c>
      <c r="J64" s="90">
        <f>IF(G4=L24,"See Note",IF(J63="","",J63*J62))</f>
        <v>-9000</v>
      </c>
      <c r="K64" s="267"/>
      <c r="R64" s="81"/>
    </row>
    <row r="65" spans="2:11" ht="23.25" customHeight="1" thickBot="1">
      <c r="B65" s="56"/>
      <c r="C65" s="275" t="str">
        <f>IF(G4=L24,"Note: To obtain Gradation Appeal Lot Adjustment, complete Gradation Price Adjustment Sheet from Lot Report","")</f>
        <v/>
      </c>
      <c r="D65" s="275"/>
      <c r="E65" s="275"/>
      <c r="F65" s="275"/>
      <c r="G65" s="275"/>
      <c r="H65" s="275"/>
      <c r="I65" s="275"/>
      <c r="J65" s="275"/>
    </row>
    <row r="66" spans="2:11" ht="20.100000000000001" customHeight="1">
      <c r="B66" s="171" t="s">
        <v>138</v>
      </c>
      <c r="C66" s="172"/>
      <c r="D66" s="172"/>
      <c r="E66" s="173" t="s">
        <v>139</v>
      </c>
      <c r="F66" s="26"/>
      <c r="G66" s="26"/>
      <c r="H66" s="169"/>
      <c r="I66" s="169"/>
      <c r="J66" s="170"/>
    </row>
    <row r="67" spans="2:11" ht="20.100000000000001" customHeight="1" thickBot="1">
      <c r="B67" s="58" t="s">
        <v>51</v>
      </c>
      <c r="C67" s="57"/>
      <c r="D67" s="305" t="s">
        <v>133</v>
      </c>
      <c r="E67" s="305"/>
      <c r="F67" s="305"/>
      <c r="G67" s="306"/>
      <c r="H67" s="306"/>
      <c r="I67" s="307"/>
      <c r="J67" s="308"/>
    </row>
    <row r="68" spans="2:11" ht="20.100000000000001" customHeight="1">
      <c r="B68" s="93" t="s">
        <v>59</v>
      </c>
      <c r="C68" s="309"/>
      <c r="D68" s="309"/>
      <c r="E68" s="309"/>
      <c r="F68" s="309"/>
      <c r="G68" s="309"/>
      <c r="H68" s="309"/>
      <c r="I68" s="309"/>
      <c r="J68" s="310"/>
    </row>
    <row r="69" spans="2:11" ht="15" customHeight="1">
      <c r="B69" s="284" t="s">
        <v>154</v>
      </c>
      <c r="C69" s="285"/>
      <c r="D69" s="285"/>
      <c r="E69" s="285"/>
      <c r="F69" s="285"/>
      <c r="G69" s="285"/>
      <c r="H69" s="285"/>
      <c r="I69" s="285"/>
      <c r="J69" s="286"/>
    </row>
    <row r="70" spans="2:11" ht="23.45" customHeight="1">
      <c r="B70" s="284"/>
      <c r="C70" s="285"/>
      <c r="D70" s="285"/>
      <c r="E70" s="285"/>
      <c r="F70" s="285"/>
      <c r="G70" s="285"/>
      <c r="H70" s="285"/>
      <c r="I70" s="285"/>
      <c r="J70" s="286"/>
    </row>
    <row r="71" spans="2:11" ht="23.45" customHeight="1">
      <c r="B71" s="284"/>
      <c r="C71" s="285"/>
      <c r="D71" s="285"/>
      <c r="E71" s="285"/>
      <c r="F71" s="285"/>
      <c r="G71" s="285"/>
      <c r="H71" s="285"/>
      <c r="I71" s="285"/>
      <c r="J71" s="286"/>
    </row>
    <row r="72" spans="2:11" ht="23.45" customHeight="1" thickBot="1">
      <c r="B72" s="261"/>
      <c r="C72" s="262"/>
      <c r="D72" s="59"/>
      <c r="E72" s="263"/>
      <c r="F72" s="263"/>
      <c r="G72" s="59"/>
      <c r="H72" s="264"/>
      <c r="I72" s="264"/>
      <c r="J72" s="265"/>
    </row>
    <row r="73" spans="2:11" ht="23.45" customHeight="1" thickBot="1">
      <c r="B73" s="257" t="s">
        <v>2</v>
      </c>
      <c r="C73" s="258"/>
      <c r="D73" s="60"/>
      <c r="E73" s="258" t="s">
        <v>3</v>
      </c>
      <c r="F73" s="258"/>
      <c r="G73" s="60"/>
      <c r="H73" s="259" t="s">
        <v>18</v>
      </c>
      <c r="I73" s="259"/>
      <c r="J73" s="260"/>
      <c r="K73" s="10"/>
    </row>
    <row r="74" spans="2:11" ht="23.45" customHeight="1">
      <c r="B74" s="61" t="s">
        <v>140</v>
      </c>
      <c r="C74" s="59"/>
      <c r="D74" s="59"/>
      <c r="E74" s="59"/>
      <c r="F74" s="59"/>
      <c r="G74" s="62"/>
      <c r="H74" s="59"/>
      <c r="I74" s="59"/>
      <c r="J74" s="63" t="s">
        <v>67</v>
      </c>
    </row>
    <row r="75" spans="2:11">
      <c r="C75" s="3"/>
      <c r="D75" s="3"/>
      <c r="E75" s="3"/>
      <c r="F75" s="3"/>
      <c r="G75" s="3"/>
      <c r="H75" s="3"/>
      <c r="I75" s="3"/>
    </row>
    <row r="76" spans="2:11">
      <c r="D76" s="4"/>
      <c r="G76" s="4"/>
    </row>
    <row r="77" spans="2:11">
      <c r="D77" s="2"/>
      <c r="G77" s="2"/>
    </row>
  </sheetData>
  <sheetProtection sheet="1"/>
  <mergeCells count="104">
    <mergeCell ref="C8:D8"/>
    <mergeCell ref="C9:D9"/>
    <mergeCell ref="C10:D10"/>
    <mergeCell ref="B12:C12"/>
    <mergeCell ref="B13:C13"/>
    <mergeCell ref="B14:C14"/>
    <mergeCell ref="B1:K1"/>
    <mergeCell ref="B3:C7"/>
    <mergeCell ref="D3:J3"/>
    <mergeCell ref="E4:F5"/>
    <mergeCell ref="G4:H5"/>
    <mergeCell ref="I4:I5"/>
    <mergeCell ref="G6:H7"/>
    <mergeCell ref="B20:H20"/>
    <mergeCell ref="L20:Q20"/>
    <mergeCell ref="B21:D21"/>
    <mergeCell ref="F21:H21"/>
    <mergeCell ref="L21:Q21"/>
    <mergeCell ref="B22:C22"/>
    <mergeCell ref="L22:Q22"/>
    <mergeCell ref="B16:H16"/>
    <mergeCell ref="L16:Q17"/>
    <mergeCell ref="C17:D17"/>
    <mergeCell ref="F17:H17"/>
    <mergeCell ref="B18:C18"/>
    <mergeCell ref="L18:Q18"/>
    <mergeCell ref="B25:C25"/>
    <mergeCell ref="L25:Q25"/>
    <mergeCell ref="R25:W25"/>
    <mergeCell ref="B26:C26"/>
    <mergeCell ref="L26:Q26"/>
    <mergeCell ref="R26:W26"/>
    <mergeCell ref="R22:W22"/>
    <mergeCell ref="L23:Q23"/>
    <mergeCell ref="R23:W23"/>
    <mergeCell ref="B24:H24"/>
    <mergeCell ref="L24:Q24"/>
    <mergeCell ref="R24:W24"/>
    <mergeCell ref="B30:C30"/>
    <mergeCell ref="D30:H30"/>
    <mergeCell ref="L30:Q30"/>
    <mergeCell ref="R30:W30"/>
    <mergeCell ref="B31:C31"/>
    <mergeCell ref="L31:Q31"/>
    <mergeCell ref="R31:W31"/>
    <mergeCell ref="B27:C27"/>
    <mergeCell ref="L27:Q27"/>
    <mergeCell ref="R27:W27"/>
    <mergeCell ref="L28:Q28"/>
    <mergeCell ref="R28:W28"/>
    <mergeCell ref="B29:H29"/>
    <mergeCell ref="L29:Q29"/>
    <mergeCell ref="R29:W29"/>
    <mergeCell ref="B35:C35"/>
    <mergeCell ref="L35:Q35"/>
    <mergeCell ref="B36:C36"/>
    <mergeCell ref="L36:Q36"/>
    <mergeCell ref="B37:C37"/>
    <mergeCell ref="L37:Q37"/>
    <mergeCell ref="B32:C32"/>
    <mergeCell ref="L32:Q32"/>
    <mergeCell ref="B33:C33"/>
    <mergeCell ref="L33:Q33"/>
    <mergeCell ref="B34:C34"/>
    <mergeCell ref="L34:Q34"/>
    <mergeCell ref="B41:C41"/>
    <mergeCell ref="L41:Q41"/>
    <mergeCell ref="B42:C42"/>
    <mergeCell ref="L42:Q42"/>
    <mergeCell ref="B43:C43"/>
    <mergeCell ref="L43:Q43"/>
    <mergeCell ref="B38:C38"/>
    <mergeCell ref="L38:Q38"/>
    <mergeCell ref="B39:C39"/>
    <mergeCell ref="L39:Q39"/>
    <mergeCell ref="B40:C40"/>
    <mergeCell ref="L40:Q40"/>
    <mergeCell ref="L56:S58"/>
    <mergeCell ref="L59:S60"/>
    <mergeCell ref="D61:F61"/>
    <mergeCell ref="L61:S62"/>
    <mergeCell ref="K63:K64"/>
    <mergeCell ref="L63:S63"/>
    <mergeCell ref="B45:J45"/>
    <mergeCell ref="B46:B47"/>
    <mergeCell ref="L47:Q47"/>
    <mergeCell ref="B48:B49"/>
    <mergeCell ref="L48:Q48"/>
    <mergeCell ref="B50:B53"/>
    <mergeCell ref="L50:Q50"/>
    <mergeCell ref="L51:Q51"/>
    <mergeCell ref="L52:Q52"/>
    <mergeCell ref="B72:C72"/>
    <mergeCell ref="E72:F72"/>
    <mergeCell ref="H72:J72"/>
    <mergeCell ref="B73:C73"/>
    <mergeCell ref="E73:F73"/>
    <mergeCell ref="H73:J73"/>
    <mergeCell ref="C65:J65"/>
    <mergeCell ref="D67:F67"/>
    <mergeCell ref="G67:H67"/>
    <mergeCell ref="I67:J67"/>
    <mergeCell ref="C68:J68"/>
    <mergeCell ref="B69:J71"/>
  </mergeCells>
  <dataValidations count="5">
    <dataValidation type="list" allowBlank="1" showInputMessage="1" showErrorMessage="1" sqref="C17:D17" xr:uid="{88D0A261-7C90-482C-A1CC-841C6FD0D100}">
      <formula1>$R$23:$R$25</formula1>
    </dataValidation>
    <dataValidation type="decimal" allowBlank="1" showInputMessage="1" sqref="L16:Q17 L4:Q5 R22:R31 L18:L52 L6:L7" xr:uid="{CB2353C8-80C5-4550-AA76-D19D6D6C2D3B}">
      <formula1>111</formula1>
      <formula2>222</formula2>
    </dataValidation>
    <dataValidation type="list" allowBlank="1" showInputMessage="1" showErrorMessage="1" sqref="B29:H29" xr:uid="{3DC8771F-6E8B-4314-BAAC-C0D5EEFBD35A}">
      <formula1>$L$18:$L$21</formula1>
    </dataValidation>
    <dataValidation type="list" allowBlank="1" showInputMessage="1" showErrorMessage="1" sqref="I4 I7" xr:uid="{8DEE8ABE-5D06-44FE-A7A0-02E8F0921E70}">
      <formula1>$L$33:$L$43</formula1>
    </dataValidation>
    <dataValidation type="list" allowBlank="1" showInputMessage="1" showErrorMessage="1" sqref="G4" xr:uid="{A7090A31-DDBD-4CCC-B629-F0179B835753}">
      <formula1>$L$23:$L$31</formula1>
    </dataValidation>
  </dataValidations>
  <printOptions horizontalCentered="1"/>
  <pageMargins left="0.23622047244094491" right="0.23622047244094491" top="0.74803149606299213" bottom="0.74803149606299213" header="0.31496062992125984" footer="0.31496062992125984"/>
  <pageSetup scale="65" fitToHeight="0" orientation="portrait" r:id="rId1"/>
  <headerFooter alignWithMargins="0">
    <oddHeader>&amp;R&amp;12Page &amp;P of &amp;N</oddHeader>
    <oddFooter>&amp;L_x000D_&amp;1#&amp;"Calibri"&amp;11&amp;K000000 Classification: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45A3-C4AF-4A1D-AE17-42ED64806C3A}">
  <sheetPr>
    <pageSetUpPr fitToPage="1"/>
  </sheetPr>
  <dimension ref="B1:W77"/>
  <sheetViews>
    <sheetView view="pageBreakPreview" topLeftCell="A36" zoomScale="104" zoomScaleNormal="100" zoomScaleSheetLayoutView="104" workbookViewId="0">
      <selection activeCell="M7" sqref="M7"/>
    </sheetView>
  </sheetViews>
  <sheetFormatPr defaultRowHeight="12.75"/>
  <cols>
    <col min="1" max="1" width="3.7109375" customWidth="1"/>
    <col min="2" max="2" width="18.28515625" customWidth="1"/>
    <col min="3" max="3" width="15.85546875" customWidth="1"/>
    <col min="4" max="4" width="17.42578125" customWidth="1"/>
    <col min="5" max="5" width="16.5703125" customWidth="1"/>
    <col min="6" max="7" width="17" customWidth="1"/>
    <col min="8" max="8" width="17.5703125" customWidth="1"/>
    <col min="9" max="9" width="12.7109375" customWidth="1"/>
    <col min="10" max="10" width="18.7109375" customWidth="1"/>
    <col min="11" max="11" width="3.5703125" customWidth="1"/>
  </cols>
  <sheetData>
    <row r="1" spans="2:19" ht="48" customHeight="1">
      <c r="B1" s="319" t="s">
        <v>145</v>
      </c>
      <c r="C1" s="319"/>
      <c r="D1" s="319"/>
      <c r="E1" s="319"/>
      <c r="F1" s="319"/>
      <c r="G1" s="319"/>
      <c r="H1" s="319"/>
      <c r="I1" s="319"/>
      <c r="J1" s="319"/>
      <c r="K1" s="319"/>
    </row>
    <row r="2" spans="2:19" ht="13.5" thickBot="1"/>
    <row r="3" spans="2:19" ht="53.25" customHeight="1">
      <c r="B3" s="287" t="s">
        <v>128</v>
      </c>
      <c r="C3" s="288"/>
      <c r="D3" s="293" t="s">
        <v>68</v>
      </c>
      <c r="E3" s="294"/>
      <c r="F3" s="294"/>
      <c r="G3" s="294"/>
      <c r="H3" s="294"/>
      <c r="I3" s="294"/>
      <c r="J3" s="295"/>
    </row>
    <row r="4" spans="2:19" ht="21.75" customHeight="1">
      <c r="B4" s="289"/>
      <c r="C4" s="290"/>
      <c r="E4" s="281" t="s">
        <v>0</v>
      </c>
      <c r="F4" s="281"/>
      <c r="G4" s="279" t="s">
        <v>22</v>
      </c>
      <c r="H4" s="280"/>
      <c r="I4" s="279" t="s">
        <v>35</v>
      </c>
      <c r="J4" s="39"/>
      <c r="L4" s="119"/>
      <c r="M4" s="119"/>
      <c r="N4" s="119"/>
      <c r="O4" s="119"/>
      <c r="P4" s="119"/>
      <c r="Q4" s="119"/>
      <c r="R4" s="121"/>
      <c r="S4" s="121"/>
    </row>
    <row r="5" spans="2:19" ht="23.45" customHeight="1">
      <c r="B5" s="289"/>
      <c r="C5" s="290"/>
      <c r="D5" s="123"/>
      <c r="E5" s="281"/>
      <c r="F5" s="281"/>
      <c r="G5" s="279"/>
      <c r="H5" s="280"/>
      <c r="I5" s="279"/>
      <c r="J5" s="39"/>
      <c r="L5" s="119"/>
      <c r="M5" s="119"/>
      <c r="N5" s="119"/>
      <c r="O5" s="119"/>
      <c r="P5" s="119"/>
      <c r="Q5" s="119"/>
      <c r="R5" s="121"/>
      <c r="S5" s="121"/>
    </row>
    <row r="6" spans="2:19" ht="21.75" customHeight="1">
      <c r="B6" s="289"/>
      <c r="C6" s="290"/>
      <c r="D6" s="123"/>
      <c r="E6" s="124"/>
      <c r="F6" s="124"/>
      <c r="G6" s="282" t="str">
        <f>IF(G4="","",IF(G4="ACP Gradation","*Also Complete New Lot Report &amp; Gradation Price Adjustment Spreadsheet from Lot Report",""))</f>
        <v>*Also Complete New Lot Report &amp; Gradation Price Adjustment Spreadsheet from Lot Report</v>
      </c>
      <c r="H6" s="282"/>
      <c r="I6" s="127"/>
      <c r="J6" s="39"/>
      <c r="L6" s="120"/>
      <c r="M6" s="120"/>
      <c r="N6" s="120"/>
      <c r="O6" s="120"/>
      <c r="P6" s="120"/>
      <c r="Q6" s="120"/>
      <c r="R6" s="121"/>
      <c r="S6" s="121"/>
    </row>
    <row r="7" spans="2:19" ht="14.25" customHeight="1" thickBot="1">
      <c r="B7" s="291"/>
      <c r="C7" s="292"/>
      <c r="D7" s="125"/>
      <c r="E7" s="126"/>
      <c r="F7" s="128"/>
      <c r="G7" s="283"/>
      <c r="H7" s="283"/>
      <c r="I7" s="128"/>
      <c r="J7" s="40"/>
      <c r="L7" s="120"/>
      <c r="M7" s="120"/>
      <c r="N7" s="120"/>
      <c r="O7" s="120"/>
      <c r="P7" s="120"/>
      <c r="Q7" s="120"/>
      <c r="R7" s="121"/>
      <c r="S7" s="121"/>
    </row>
    <row r="8" spans="2:19" s="1" customFormat="1" ht="23.25" customHeight="1">
      <c r="B8" s="29" t="s">
        <v>60</v>
      </c>
      <c r="C8" s="302" t="s">
        <v>120</v>
      </c>
      <c r="D8" s="303"/>
      <c r="E8" s="32" t="s">
        <v>63</v>
      </c>
      <c r="F8" s="129" t="s">
        <v>121</v>
      </c>
      <c r="G8" s="32" t="s">
        <v>65</v>
      </c>
      <c r="H8" s="16">
        <v>45478</v>
      </c>
      <c r="I8" s="177" t="s">
        <v>1</v>
      </c>
      <c r="J8" s="17">
        <v>45483</v>
      </c>
      <c r="L8" s="120"/>
      <c r="M8" s="120"/>
      <c r="N8" s="120"/>
      <c r="O8" s="120"/>
      <c r="P8" s="120"/>
      <c r="Q8" s="120"/>
      <c r="R8" s="121"/>
      <c r="S8" s="121"/>
    </row>
    <row r="9" spans="2:19" ht="23.25" customHeight="1">
      <c r="B9" s="30" t="s">
        <v>61</v>
      </c>
      <c r="C9" s="311" t="s">
        <v>130</v>
      </c>
      <c r="D9" s="312"/>
      <c r="E9" s="33" t="s">
        <v>64</v>
      </c>
      <c r="F9" s="18">
        <v>3</v>
      </c>
      <c r="G9" s="33" t="s">
        <v>66</v>
      </c>
      <c r="H9" s="18" t="s">
        <v>125</v>
      </c>
      <c r="I9" s="178" t="s">
        <v>142</v>
      </c>
      <c r="J9" s="19" t="s">
        <v>126</v>
      </c>
      <c r="L9" s="120"/>
      <c r="M9" s="120"/>
      <c r="N9" s="120"/>
      <c r="O9" s="120"/>
      <c r="P9" s="120"/>
      <c r="Q9" s="120"/>
      <c r="R9" s="121"/>
      <c r="S9" s="121"/>
    </row>
    <row r="10" spans="2:19" ht="27.95" customHeight="1" thickBot="1">
      <c r="B10" s="31" t="s">
        <v>62</v>
      </c>
      <c r="C10" s="313" t="s">
        <v>131</v>
      </c>
      <c r="D10" s="314"/>
      <c r="E10" s="175" t="s">
        <v>144</v>
      </c>
      <c r="F10" s="181" t="s">
        <v>155</v>
      </c>
      <c r="G10" s="176" t="s">
        <v>141</v>
      </c>
      <c r="H10" s="174" t="s">
        <v>127</v>
      </c>
      <c r="I10" s="179" t="s">
        <v>143</v>
      </c>
      <c r="J10" s="20" t="s">
        <v>147</v>
      </c>
      <c r="L10" s="122" t="s">
        <v>134</v>
      </c>
      <c r="M10" s="120"/>
      <c r="N10" s="120"/>
      <c r="O10" s="120"/>
      <c r="P10" s="120"/>
      <c r="Q10" s="120"/>
      <c r="R10" s="121"/>
      <c r="S10" s="121"/>
    </row>
    <row r="11" spans="2:19" ht="13.5" thickBot="1">
      <c r="B11" s="38"/>
      <c r="C11" s="38"/>
      <c r="D11" s="38"/>
      <c r="E11" s="38"/>
      <c r="F11" s="38"/>
      <c r="G11" s="38"/>
      <c r="H11" s="38"/>
      <c r="I11" s="38"/>
      <c r="J11" s="38"/>
    </row>
    <row r="12" spans="2:19" ht="23.25" customHeight="1">
      <c r="B12" s="296" t="s">
        <v>20</v>
      </c>
      <c r="C12" s="297"/>
      <c r="D12" s="27">
        <v>1</v>
      </c>
      <c r="E12" s="27">
        <v>2</v>
      </c>
      <c r="F12" s="27">
        <v>3</v>
      </c>
      <c r="G12" s="27">
        <v>4</v>
      </c>
      <c r="H12" s="28">
        <v>5</v>
      </c>
      <c r="I12" s="41"/>
      <c r="J12" s="41"/>
      <c r="L12" s="116"/>
      <c r="M12" s="116"/>
      <c r="N12" s="116"/>
      <c r="O12" s="116"/>
    </row>
    <row r="13" spans="2:19" ht="23.25" customHeight="1">
      <c r="B13" s="298" t="s">
        <v>4</v>
      </c>
      <c r="C13" s="299"/>
      <c r="D13" s="163">
        <v>2100</v>
      </c>
      <c r="E13" s="163">
        <v>4650</v>
      </c>
      <c r="F13" s="163">
        <v>5002</v>
      </c>
      <c r="G13" s="163">
        <v>8122</v>
      </c>
      <c r="H13" s="164">
        <v>9450</v>
      </c>
      <c r="I13" s="41"/>
      <c r="J13" s="41"/>
      <c r="L13" s="117"/>
      <c r="M13" s="117"/>
      <c r="N13" s="117"/>
      <c r="O13" s="117"/>
    </row>
    <row r="14" spans="2:19" ht="23.25" customHeight="1" thickBot="1">
      <c r="B14" s="300" t="s">
        <v>5</v>
      </c>
      <c r="C14" s="301"/>
      <c r="D14" s="165" t="s">
        <v>69</v>
      </c>
      <c r="E14" s="165" t="s">
        <v>70</v>
      </c>
      <c r="F14" s="165" t="s">
        <v>71</v>
      </c>
      <c r="G14" s="165" t="s">
        <v>72</v>
      </c>
      <c r="H14" s="166" t="s">
        <v>73</v>
      </c>
      <c r="I14" s="41"/>
      <c r="J14" s="41"/>
      <c r="L14" s="118"/>
      <c r="M14" s="118"/>
      <c r="N14" s="118"/>
      <c r="O14" s="118"/>
    </row>
    <row r="15" spans="2:19" ht="9.9499999999999993" customHeight="1" thickBot="1">
      <c r="B15" s="43"/>
      <c r="C15" s="43"/>
      <c r="D15" s="44"/>
      <c r="E15" s="44"/>
      <c r="F15" s="44"/>
      <c r="G15" s="44"/>
      <c r="H15" s="44"/>
      <c r="I15" s="42"/>
      <c r="J15" s="42"/>
      <c r="L15" s="80"/>
      <c r="M15" s="80"/>
      <c r="N15" s="80"/>
      <c r="O15" s="80"/>
    </row>
    <row r="16" spans="2:19" ht="23.25" customHeight="1">
      <c r="B16" s="210" t="s">
        <v>6</v>
      </c>
      <c r="C16" s="211"/>
      <c r="D16" s="211"/>
      <c r="E16" s="211"/>
      <c r="F16" s="211"/>
      <c r="G16" s="211"/>
      <c r="H16" s="211"/>
      <c r="I16" s="133"/>
      <c r="J16" s="134"/>
      <c r="K16" s="5"/>
      <c r="L16" s="212" t="s">
        <v>32</v>
      </c>
      <c r="M16" s="213"/>
      <c r="N16" s="213"/>
      <c r="O16" s="213"/>
      <c r="P16" s="213"/>
      <c r="Q16" s="214"/>
    </row>
    <row r="17" spans="2:23" ht="23.25" customHeight="1" thickBot="1">
      <c r="B17" s="65" t="s">
        <v>96</v>
      </c>
      <c r="C17" s="317" t="s">
        <v>119</v>
      </c>
      <c r="D17" s="318"/>
      <c r="E17" s="21"/>
      <c r="F17" s="220"/>
      <c r="G17" s="221"/>
      <c r="H17" s="222"/>
      <c r="I17" s="6" t="s">
        <v>57</v>
      </c>
      <c r="J17" s="9" t="s">
        <v>7</v>
      </c>
      <c r="L17" s="215"/>
      <c r="M17" s="216"/>
      <c r="N17" s="216"/>
      <c r="O17" s="216"/>
      <c r="P17" s="216"/>
      <c r="Q17" s="217"/>
    </row>
    <row r="18" spans="2:23" ht="23.25" customHeight="1" thickBot="1">
      <c r="B18" s="223" t="s">
        <v>28</v>
      </c>
      <c r="C18" s="224"/>
      <c r="D18" s="140"/>
      <c r="E18" s="140"/>
      <c r="F18" s="140"/>
      <c r="G18" s="140"/>
      <c r="H18" s="140"/>
      <c r="I18" s="141" t="str">
        <f>IF(D18="","",SUM(D18:H18))</f>
        <v/>
      </c>
      <c r="J18" s="142" t="str">
        <f>IF(D18="","",AVERAGE(D18:H18))</f>
        <v/>
      </c>
      <c r="L18" s="225" t="s">
        <v>29</v>
      </c>
      <c r="M18" s="226"/>
      <c r="N18" s="226"/>
      <c r="O18" s="226"/>
      <c r="P18" s="226"/>
      <c r="Q18" s="227"/>
    </row>
    <row r="19" spans="2:23" ht="5.25" customHeight="1" thickBot="1">
      <c r="B19" s="77"/>
      <c r="C19" s="77"/>
      <c r="D19" s="78"/>
      <c r="E19" s="78"/>
      <c r="F19" s="78"/>
      <c r="G19" s="78"/>
      <c r="H19" s="78"/>
      <c r="I19" s="76"/>
      <c r="J19" s="76"/>
      <c r="L19" s="130"/>
      <c r="M19" s="131"/>
      <c r="N19" s="131"/>
      <c r="O19" s="131"/>
      <c r="P19" s="131"/>
      <c r="Q19" s="132"/>
    </row>
    <row r="20" spans="2:23" ht="23.25" customHeight="1">
      <c r="B20" s="210" t="s">
        <v>8</v>
      </c>
      <c r="C20" s="278"/>
      <c r="D20" s="278"/>
      <c r="E20" s="278"/>
      <c r="F20" s="278"/>
      <c r="G20" s="278"/>
      <c r="H20" s="278"/>
      <c r="I20" s="11"/>
      <c r="J20" s="12"/>
      <c r="L20" s="202" t="s">
        <v>30</v>
      </c>
      <c r="M20" s="203"/>
      <c r="N20" s="203"/>
      <c r="O20" s="203"/>
      <c r="P20" s="203"/>
      <c r="Q20" s="204"/>
    </row>
    <row r="21" spans="2:23" ht="23.25" customHeight="1" thickBot="1">
      <c r="B21" s="206" t="s">
        <v>56</v>
      </c>
      <c r="C21" s="207"/>
      <c r="D21" s="208"/>
      <c r="E21" s="143"/>
      <c r="F21" s="209"/>
      <c r="G21" s="207"/>
      <c r="H21" s="208"/>
      <c r="I21" s="13" t="s">
        <v>92</v>
      </c>
      <c r="J21" s="14" t="s">
        <v>7</v>
      </c>
      <c r="L21" s="202" t="s">
        <v>31</v>
      </c>
      <c r="M21" s="203"/>
      <c r="N21" s="203"/>
      <c r="O21" s="203"/>
      <c r="P21" s="203"/>
      <c r="Q21" s="204"/>
    </row>
    <row r="22" spans="2:23" ht="28.5" customHeight="1" thickBot="1">
      <c r="B22" s="244" t="s">
        <v>82</v>
      </c>
      <c r="C22" s="245"/>
      <c r="D22" s="137"/>
      <c r="E22" s="137"/>
      <c r="F22" s="137"/>
      <c r="G22" s="137"/>
      <c r="H22" s="137"/>
      <c r="I22" s="138" t="str">
        <f>IF(D22="","",SUM(D22:H22))</f>
        <v/>
      </c>
      <c r="J22" s="139" t="str">
        <f>IF(D22="","",AVERAGE(D22:H22))</f>
        <v/>
      </c>
      <c r="L22" s="228" t="s">
        <v>33</v>
      </c>
      <c r="M22" s="229"/>
      <c r="N22" s="229"/>
      <c r="O22" s="229"/>
      <c r="P22" s="229"/>
      <c r="Q22" s="230"/>
      <c r="R22" s="228" t="s">
        <v>74</v>
      </c>
      <c r="S22" s="229"/>
      <c r="T22" s="229"/>
      <c r="U22" s="229"/>
      <c r="V22" s="229"/>
      <c r="W22" s="230"/>
    </row>
    <row r="23" spans="2:23" ht="7.5" customHeight="1" thickBot="1">
      <c r="B23" s="77"/>
      <c r="C23" s="77"/>
      <c r="D23" s="78"/>
      <c r="E23" s="78"/>
      <c r="F23" s="78"/>
      <c r="G23" s="78"/>
      <c r="H23" s="78"/>
      <c r="I23" s="76"/>
      <c r="J23" s="76"/>
      <c r="L23" s="231" t="s">
        <v>21</v>
      </c>
      <c r="M23" s="232"/>
      <c r="N23" s="232"/>
      <c r="O23" s="232"/>
      <c r="P23" s="232"/>
      <c r="Q23" s="233"/>
      <c r="R23" s="231" t="s">
        <v>137</v>
      </c>
      <c r="S23" s="232"/>
      <c r="T23" s="232"/>
      <c r="U23" s="232"/>
      <c r="V23" s="232"/>
      <c r="W23" s="233"/>
    </row>
    <row r="24" spans="2:23" ht="21" customHeight="1">
      <c r="B24" s="210" t="s">
        <v>80</v>
      </c>
      <c r="C24" s="211"/>
      <c r="D24" s="211"/>
      <c r="E24" s="211"/>
      <c r="F24" s="211"/>
      <c r="G24" s="211"/>
      <c r="H24" s="237"/>
      <c r="I24" s="76"/>
      <c r="J24" s="76"/>
      <c r="L24" s="236" t="s">
        <v>22</v>
      </c>
      <c r="M24" s="232"/>
      <c r="N24" s="232"/>
      <c r="O24" s="232"/>
      <c r="P24" s="232"/>
      <c r="Q24" s="233"/>
      <c r="R24" s="231" t="s">
        <v>76</v>
      </c>
      <c r="S24" s="232"/>
      <c r="T24" s="232"/>
      <c r="U24" s="232"/>
      <c r="V24" s="232"/>
      <c r="W24" s="233"/>
    </row>
    <row r="25" spans="2:23" ht="23.25" customHeight="1">
      <c r="B25" s="238" t="s">
        <v>93</v>
      </c>
      <c r="C25" s="239"/>
      <c r="D25" s="66"/>
      <c r="E25" s="21"/>
      <c r="F25" s="21"/>
      <c r="G25" s="21"/>
      <c r="H25" s="22"/>
      <c r="I25" s="79" t="s">
        <v>81</v>
      </c>
      <c r="J25" s="76"/>
      <c r="L25" s="231" t="s">
        <v>23</v>
      </c>
      <c r="M25" s="232"/>
      <c r="N25" s="232"/>
      <c r="O25" s="232"/>
      <c r="P25" s="232"/>
      <c r="Q25" s="233"/>
      <c r="R25" s="231" t="s">
        <v>119</v>
      </c>
      <c r="S25" s="232"/>
      <c r="T25" s="232"/>
      <c r="U25" s="232"/>
      <c r="V25" s="232"/>
      <c r="W25" s="233"/>
    </row>
    <row r="26" spans="2:23" ht="23.25" customHeight="1">
      <c r="B26" s="240" t="s">
        <v>94</v>
      </c>
      <c r="C26" s="241"/>
      <c r="D26" s="135"/>
      <c r="E26" s="135"/>
      <c r="F26" s="135"/>
      <c r="G26" s="135"/>
      <c r="H26" s="136"/>
      <c r="I26" s="76"/>
      <c r="J26" s="76"/>
      <c r="L26" s="231" t="s">
        <v>24</v>
      </c>
      <c r="M26" s="232"/>
      <c r="N26" s="232"/>
      <c r="O26" s="232"/>
      <c r="P26" s="232"/>
      <c r="Q26" s="233"/>
      <c r="R26" s="231"/>
      <c r="S26" s="232"/>
      <c r="T26" s="232"/>
      <c r="U26" s="232"/>
      <c r="V26" s="232"/>
      <c r="W26" s="233"/>
    </row>
    <row r="27" spans="2:23" ht="23.25" customHeight="1" thickBot="1">
      <c r="B27" s="242" t="s">
        <v>95</v>
      </c>
      <c r="C27" s="243"/>
      <c r="D27" s="85" t="str">
        <f>IF(D25="","",(D26-D25)/D26)</f>
        <v/>
      </c>
      <c r="E27" s="85" t="str">
        <f t="shared" ref="E27:H27" si="0">IF(E25="","",(E26-E25)/E26)</f>
        <v/>
      </c>
      <c r="F27" s="85" t="str">
        <f t="shared" si="0"/>
        <v/>
      </c>
      <c r="G27" s="85" t="str">
        <f t="shared" si="0"/>
        <v/>
      </c>
      <c r="H27" s="86" t="str">
        <f t="shared" si="0"/>
        <v/>
      </c>
      <c r="I27" s="76"/>
      <c r="J27" s="76"/>
      <c r="L27" s="231" t="s">
        <v>25</v>
      </c>
      <c r="M27" s="232"/>
      <c r="N27" s="232"/>
      <c r="O27" s="232"/>
      <c r="P27" s="232"/>
      <c r="Q27" s="233"/>
      <c r="R27" s="231"/>
      <c r="S27" s="232"/>
      <c r="T27" s="232"/>
      <c r="U27" s="232"/>
      <c r="V27" s="232"/>
      <c r="W27" s="233"/>
    </row>
    <row r="28" spans="2:23" ht="13.5" customHeight="1" thickBot="1">
      <c r="B28" s="38"/>
      <c r="C28" s="38"/>
      <c r="D28" s="38"/>
      <c r="E28" s="38"/>
      <c r="F28" s="38"/>
      <c r="G28" s="38"/>
      <c r="H28" s="38"/>
      <c r="I28" s="38"/>
      <c r="J28" s="38"/>
      <c r="L28" s="231" t="s">
        <v>26</v>
      </c>
      <c r="M28" s="232"/>
      <c r="N28" s="232"/>
      <c r="O28" s="232"/>
      <c r="P28" s="232"/>
      <c r="Q28" s="233"/>
      <c r="R28" s="231"/>
      <c r="S28" s="232"/>
      <c r="T28" s="232"/>
      <c r="U28" s="232"/>
      <c r="V28" s="232"/>
      <c r="W28" s="233"/>
    </row>
    <row r="29" spans="2:23" ht="23.25" customHeight="1">
      <c r="B29" s="234" t="s">
        <v>29</v>
      </c>
      <c r="C29" s="235"/>
      <c r="D29" s="235"/>
      <c r="E29" s="235"/>
      <c r="F29" s="235"/>
      <c r="G29" s="235"/>
      <c r="H29" s="235"/>
      <c r="I29" s="133"/>
      <c r="J29" s="134"/>
      <c r="K29" s="67"/>
      <c r="L29" s="231" t="s">
        <v>27</v>
      </c>
      <c r="M29" s="232"/>
      <c r="N29" s="232"/>
      <c r="O29" s="232"/>
      <c r="P29" s="232"/>
      <c r="Q29" s="233"/>
      <c r="R29" s="231"/>
      <c r="S29" s="232"/>
      <c r="T29" s="232"/>
      <c r="U29" s="232"/>
      <c r="V29" s="232"/>
      <c r="W29" s="233"/>
    </row>
    <row r="30" spans="2:23" ht="23.25" customHeight="1">
      <c r="B30" s="251" t="s">
        <v>45</v>
      </c>
      <c r="C30" s="252"/>
      <c r="D30" s="209" t="s">
        <v>9</v>
      </c>
      <c r="E30" s="207"/>
      <c r="F30" s="207"/>
      <c r="G30" s="207"/>
      <c r="H30" s="207"/>
      <c r="I30" s="15" t="s">
        <v>7</v>
      </c>
      <c r="J30" s="34" t="s">
        <v>10</v>
      </c>
      <c r="K30" s="67"/>
      <c r="L30" s="231" t="s">
        <v>75</v>
      </c>
      <c r="M30" s="232"/>
      <c r="N30" s="232"/>
      <c r="O30" s="232"/>
      <c r="P30" s="232"/>
      <c r="Q30" s="233"/>
      <c r="R30" s="231"/>
      <c r="S30" s="232"/>
      <c r="T30" s="232"/>
      <c r="U30" s="232"/>
      <c r="V30" s="232"/>
      <c r="W30" s="233"/>
    </row>
    <row r="31" spans="2:23" ht="20.100000000000001" customHeight="1" thickBot="1">
      <c r="B31" s="246" t="s">
        <v>19</v>
      </c>
      <c r="C31" s="253"/>
      <c r="D31" s="144"/>
      <c r="E31" s="145"/>
      <c r="F31" s="145"/>
      <c r="G31" s="145"/>
      <c r="H31" s="146"/>
      <c r="I31" s="147" t="s">
        <v>157</v>
      </c>
      <c r="J31" s="182">
        <v>100</v>
      </c>
      <c r="K31" s="67"/>
      <c r="L31" s="248" t="s">
        <v>136</v>
      </c>
      <c r="M31" s="249"/>
      <c r="N31" s="249"/>
      <c r="O31" s="249"/>
      <c r="P31" s="249"/>
      <c r="Q31" s="250"/>
      <c r="R31" s="248"/>
      <c r="S31" s="249"/>
      <c r="T31" s="249"/>
      <c r="U31" s="249"/>
      <c r="V31" s="249"/>
      <c r="W31" s="250"/>
    </row>
    <row r="32" spans="2:23" ht="20.100000000000001" customHeight="1">
      <c r="B32" s="246" t="s">
        <v>11</v>
      </c>
      <c r="C32" s="247"/>
      <c r="D32" s="145"/>
      <c r="E32" s="145"/>
      <c r="F32" s="145"/>
      <c r="G32" s="145"/>
      <c r="H32" s="146"/>
      <c r="I32" s="147" t="s">
        <v>157</v>
      </c>
      <c r="J32" s="159">
        <v>100</v>
      </c>
      <c r="K32" s="67"/>
      <c r="L32" s="228" t="s">
        <v>34</v>
      </c>
      <c r="M32" s="229"/>
      <c r="N32" s="229"/>
      <c r="O32" s="229"/>
      <c r="P32" s="229"/>
      <c r="Q32" s="230"/>
    </row>
    <row r="33" spans="2:18" ht="20.100000000000001" customHeight="1">
      <c r="B33" s="246" t="s">
        <v>12</v>
      </c>
      <c r="C33" s="247"/>
      <c r="D33" s="145">
        <v>100</v>
      </c>
      <c r="E33" s="145">
        <v>100</v>
      </c>
      <c r="F33" s="145">
        <v>100</v>
      </c>
      <c r="G33" s="145">
        <v>100</v>
      </c>
      <c r="H33" s="146">
        <v>100</v>
      </c>
      <c r="I33" s="147">
        <v>100</v>
      </c>
      <c r="J33" s="159">
        <v>100</v>
      </c>
      <c r="K33" s="67"/>
      <c r="L33" s="231" t="s">
        <v>35</v>
      </c>
      <c r="M33" s="232"/>
      <c r="N33" s="232"/>
      <c r="O33" s="232"/>
      <c r="P33" s="232"/>
      <c r="Q33" s="233"/>
    </row>
    <row r="34" spans="2:18" ht="20.100000000000001" customHeight="1">
      <c r="B34" s="246" t="s">
        <v>13</v>
      </c>
      <c r="C34" s="247"/>
      <c r="D34" s="148">
        <v>98</v>
      </c>
      <c r="E34" s="148">
        <v>98</v>
      </c>
      <c r="F34" s="148">
        <v>99</v>
      </c>
      <c r="G34" s="148">
        <v>98</v>
      </c>
      <c r="H34" s="149">
        <v>100</v>
      </c>
      <c r="I34" s="147">
        <v>98.6</v>
      </c>
      <c r="J34" s="160">
        <v>99</v>
      </c>
      <c r="K34" s="92"/>
      <c r="L34" s="231" t="s">
        <v>36</v>
      </c>
      <c r="M34" s="232"/>
      <c r="N34" s="232"/>
      <c r="O34" s="232"/>
      <c r="P34" s="232"/>
      <c r="Q34" s="233"/>
    </row>
    <row r="35" spans="2:18" ht="20.100000000000001" customHeight="1">
      <c r="B35" s="246" t="s">
        <v>14</v>
      </c>
      <c r="C35" s="247"/>
      <c r="D35" s="148">
        <v>90</v>
      </c>
      <c r="E35" s="148">
        <v>90</v>
      </c>
      <c r="F35" s="148">
        <v>91</v>
      </c>
      <c r="G35" s="148">
        <v>91</v>
      </c>
      <c r="H35" s="149">
        <v>92</v>
      </c>
      <c r="I35" s="147">
        <v>90.8</v>
      </c>
      <c r="J35" s="160">
        <v>90</v>
      </c>
      <c r="K35" s="67"/>
      <c r="L35" s="231" t="s">
        <v>37</v>
      </c>
      <c r="M35" s="232"/>
      <c r="N35" s="232"/>
      <c r="O35" s="232"/>
      <c r="P35" s="232"/>
      <c r="Q35" s="233"/>
    </row>
    <row r="36" spans="2:18" ht="20.100000000000001" customHeight="1">
      <c r="B36" s="246" t="s">
        <v>15</v>
      </c>
      <c r="C36" s="247"/>
      <c r="D36" s="148">
        <v>81</v>
      </c>
      <c r="E36" s="148">
        <v>83</v>
      </c>
      <c r="F36" s="148">
        <v>83</v>
      </c>
      <c r="G36" s="148">
        <v>86</v>
      </c>
      <c r="H36" s="149">
        <v>85</v>
      </c>
      <c r="I36" s="147">
        <v>83.6</v>
      </c>
      <c r="J36" s="160">
        <v>81</v>
      </c>
      <c r="K36" s="67"/>
      <c r="L36" s="231" t="s">
        <v>38</v>
      </c>
      <c r="M36" s="232"/>
      <c r="N36" s="232"/>
      <c r="O36" s="232"/>
      <c r="P36" s="232"/>
      <c r="Q36" s="233"/>
    </row>
    <row r="37" spans="2:18" ht="20.100000000000001" customHeight="1">
      <c r="B37" s="246" t="s">
        <v>16</v>
      </c>
      <c r="C37" s="247"/>
      <c r="D37" s="148">
        <v>59</v>
      </c>
      <c r="E37" s="148">
        <v>63</v>
      </c>
      <c r="F37" s="148">
        <v>61</v>
      </c>
      <c r="G37" s="148">
        <v>69</v>
      </c>
      <c r="H37" s="149">
        <v>63</v>
      </c>
      <c r="I37" s="147">
        <v>63</v>
      </c>
      <c r="J37" s="160">
        <v>63</v>
      </c>
      <c r="K37" s="67"/>
      <c r="L37" s="231" t="s">
        <v>39</v>
      </c>
      <c r="M37" s="232"/>
      <c r="N37" s="232"/>
      <c r="O37" s="232"/>
      <c r="P37" s="232"/>
      <c r="Q37" s="233"/>
    </row>
    <row r="38" spans="2:18" ht="20.100000000000001" customHeight="1">
      <c r="B38" s="246" t="s">
        <v>17</v>
      </c>
      <c r="C38" s="247"/>
      <c r="D38" s="148">
        <v>29</v>
      </c>
      <c r="E38" s="148">
        <v>30</v>
      </c>
      <c r="F38" s="148">
        <v>28</v>
      </c>
      <c r="G38" s="148">
        <v>34</v>
      </c>
      <c r="H38" s="149">
        <v>31</v>
      </c>
      <c r="I38" s="147">
        <v>30.4</v>
      </c>
      <c r="J38" s="160">
        <v>33</v>
      </c>
      <c r="K38" s="67"/>
      <c r="L38" s="231" t="s">
        <v>40</v>
      </c>
      <c r="M38" s="232"/>
      <c r="N38" s="232"/>
      <c r="O38" s="232"/>
      <c r="P38" s="232"/>
      <c r="Q38" s="233"/>
    </row>
    <row r="39" spans="2:18" ht="20.100000000000001" customHeight="1">
      <c r="B39" s="246">
        <v>630</v>
      </c>
      <c r="C39" s="247"/>
      <c r="D39" s="148">
        <v>21</v>
      </c>
      <c r="E39" s="148">
        <v>22</v>
      </c>
      <c r="F39" s="148">
        <v>20</v>
      </c>
      <c r="G39" s="148">
        <v>24</v>
      </c>
      <c r="H39" s="149">
        <v>23</v>
      </c>
      <c r="I39" s="147">
        <v>22</v>
      </c>
      <c r="J39" s="160">
        <v>26</v>
      </c>
      <c r="K39" s="67"/>
      <c r="L39" s="231" t="s">
        <v>41</v>
      </c>
      <c r="M39" s="232"/>
      <c r="N39" s="232"/>
      <c r="O39" s="232"/>
      <c r="P39" s="232"/>
      <c r="Q39" s="233"/>
    </row>
    <row r="40" spans="2:18" ht="20.100000000000001" customHeight="1">
      <c r="B40" s="246">
        <v>315</v>
      </c>
      <c r="C40" s="247"/>
      <c r="D40" s="148">
        <v>13</v>
      </c>
      <c r="E40" s="148">
        <v>14</v>
      </c>
      <c r="F40" s="148">
        <v>13</v>
      </c>
      <c r="G40" s="148">
        <v>15</v>
      </c>
      <c r="H40" s="149">
        <v>14</v>
      </c>
      <c r="I40" s="147">
        <v>13.8</v>
      </c>
      <c r="J40" s="160">
        <v>15</v>
      </c>
      <c r="K40" s="67"/>
      <c r="L40" s="231" t="s">
        <v>42</v>
      </c>
      <c r="M40" s="232"/>
      <c r="N40" s="232"/>
      <c r="O40" s="232"/>
      <c r="P40" s="232"/>
      <c r="Q40" s="233"/>
    </row>
    <row r="41" spans="2:18" ht="20.100000000000001" customHeight="1">
      <c r="B41" s="246">
        <v>160</v>
      </c>
      <c r="C41" s="247"/>
      <c r="D41" s="144">
        <v>8.6999999999999993</v>
      </c>
      <c r="E41" s="144">
        <v>8.8000000000000007</v>
      </c>
      <c r="F41" s="144">
        <v>8</v>
      </c>
      <c r="G41" s="144">
        <v>9.1999999999999993</v>
      </c>
      <c r="H41" s="150">
        <v>8.8000000000000007</v>
      </c>
      <c r="I41" s="151">
        <v>8.6999999999999993</v>
      </c>
      <c r="J41" s="161">
        <v>9.8000000000000007</v>
      </c>
      <c r="K41" s="67"/>
      <c r="L41" s="231" t="s">
        <v>43</v>
      </c>
      <c r="M41" s="232"/>
      <c r="N41" s="232"/>
      <c r="O41" s="232"/>
      <c r="P41" s="232"/>
      <c r="Q41" s="233"/>
    </row>
    <row r="42" spans="2:18" ht="20.100000000000001" customHeight="1" thickBot="1">
      <c r="B42" s="276">
        <v>80</v>
      </c>
      <c r="C42" s="277"/>
      <c r="D42" s="152">
        <v>6.1</v>
      </c>
      <c r="E42" s="152">
        <v>6.1</v>
      </c>
      <c r="F42" s="152">
        <v>5.5</v>
      </c>
      <c r="G42" s="152">
        <v>6</v>
      </c>
      <c r="H42" s="153">
        <v>5.9</v>
      </c>
      <c r="I42" s="154">
        <v>5.92</v>
      </c>
      <c r="J42" s="162">
        <v>7.1</v>
      </c>
      <c r="K42" s="67"/>
      <c r="L42" s="231" t="s">
        <v>44</v>
      </c>
      <c r="M42" s="232"/>
      <c r="N42" s="232"/>
      <c r="O42" s="232"/>
      <c r="P42" s="232"/>
      <c r="Q42" s="233"/>
    </row>
    <row r="43" spans="2:18" ht="23.25" customHeight="1" thickTop="1" thickBot="1">
      <c r="B43" s="315" t="s">
        <v>46</v>
      </c>
      <c r="C43" s="316"/>
      <c r="D43" s="155">
        <v>62</v>
      </c>
      <c r="E43" s="155">
        <v>61</v>
      </c>
      <c r="F43" s="155">
        <v>60</v>
      </c>
      <c r="G43" s="155">
        <v>60</v>
      </c>
      <c r="H43" s="156">
        <v>62</v>
      </c>
      <c r="I43" s="157">
        <v>61</v>
      </c>
      <c r="J43" s="35"/>
      <c r="K43" s="67"/>
      <c r="L43" s="268" t="s">
        <v>135</v>
      </c>
      <c r="M43" s="269"/>
      <c r="N43" s="269"/>
      <c r="O43" s="269"/>
      <c r="P43" s="269"/>
      <c r="Q43" s="270"/>
    </row>
    <row r="44" spans="2:18" ht="9.9499999999999993" customHeight="1" thickBot="1">
      <c r="B44" s="44"/>
      <c r="C44" s="45"/>
      <c r="D44" s="46"/>
      <c r="E44" s="46"/>
      <c r="F44" s="46"/>
      <c r="G44" s="46"/>
      <c r="H44" s="46"/>
      <c r="I44" s="47"/>
      <c r="J44" s="46"/>
      <c r="L44" s="168"/>
      <c r="M44" s="168"/>
      <c r="N44" s="168"/>
      <c r="O44" s="168"/>
      <c r="P44" s="168"/>
      <c r="Q44" s="168"/>
      <c r="R44" s="121"/>
    </row>
    <row r="45" spans="2:18" ht="23.25" customHeight="1" thickBot="1">
      <c r="B45" s="210" t="s">
        <v>83</v>
      </c>
      <c r="C45" s="211"/>
      <c r="D45" s="211"/>
      <c r="E45" s="211"/>
      <c r="F45" s="211"/>
      <c r="G45" s="211"/>
      <c r="H45" s="211"/>
      <c r="I45" s="211"/>
      <c r="J45" s="237"/>
      <c r="L45" s="168"/>
      <c r="M45" s="168"/>
      <c r="N45" s="168"/>
      <c r="O45" s="168"/>
      <c r="P45" s="168"/>
      <c r="Q45" s="168"/>
      <c r="R45" s="121"/>
    </row>
    <row r="46" spans="2:18" ht="20.100000000000001" customHeight="1">
      <c r="B46" s="254" t="s">
        <v>6</v>
      </c>
      <c r="C46" s="95" t="s">
        <v>58</v>
      </c>
      <c r="D46" s="96"/>
      <c r="E46" s="96"/>
      <c r="F46" s="96"/>
      <c r="G46" s="97"/>
      <c r="H46" s="98" t="s">
        <v>78</v>
      </c>
      <c r="I46" s="98" t="s">
        <v>85</v>
      </c>
      <c r="J46" s="99" t="s">
        <v>86</v>
      </c>
      <c r="L46" s="168"/>
      <c r="M46" s="168"/>
      <c r="N46" s="168"/>
      <c r="O46" s="168"/>
      <c r="P46" s="168"/>
      <c r="Q46" s="168"/>
      <c r="R46" s="121"/>
    </row>
    <row r="47" spans="2:18" ht="20.100000000000001" customHeight="1" thickBot="1">
      <c r="B47" s="256"/>
      <c r="C47" s="84" t="s">
        <v>88</v>
      </c>
      <c r="D47" s="100"/>
      <c r="E47" s="100"/>
      <c r="F47" s="100"/>
      <c r="G47" s="101" t="str">
        <f>IF($F$9="","",IF($G$4="ACP DENSITY","LOT "&amp;$F$9,""))</f>
        <v/>
      </c>
      <c r="H47" s="102"/>
      <c r="I47" s="102"/>
      <c r="J47" s="103"/>
      <c r="L47" s="271"/>
      <c r="M47" s="271"/>
      <c r="N47" s="271"/>
      <c r="O47" s="271"/>
      <c r="P47" s="271"/>
      <c r="Q47" s="271"/>
      <c r="R47" s="121"/>
    </row>
    <row r="48" spans="2:18" ht="20.100000000000001" customHeight="1">
      <c r="B48" s="254" t="s">
        <v>8</v>
      </c>
      <c r="C48" s="95" t="s">
        <v>58</v>
      </c>
      <c r="D48" s="96"/>
      <c r="E48" s="96"/>
      <c r="F48" s="96"/>
      <c r="G48" s="97"/>
      <c r="H48" s="98" t="s">
        <v>89</v>
      </c>
      <c r="I48" s="98" t="s">
        <v>90</v>
      </c>
      <c r="J48" s="99" t="s">
        <v>91</v>
      </c>
      <c r="L48" s="271"/>
      <c r="M48" s="271"/>
      <c r="N48" s="271"/>
      <c r="O48" s="271"/>
      <c r="P48" s="271"/>
      <c r="Q48" s="271"/>
      <c r="R48" s="121"/>
    </row>
    <row r="49" spans="2:19" ht="20.100000000000001" customHeight="1" thickBot="1">
      <c r="B49" s="256"/>
      <c r="C49" s="84" t="s">
        <v>117</v>
      </c>
      <c r="D49" s="100"/>
      <c r="E49" s="100"/>
      <c r="F49" s="104"/>
      <c r="G49" s="101" t="str">
        <f>IF($F$9="","",IF($G$4="Asphalt Content","LOT "&amp;$F$9,""))</f>
        <v/>
      </c>
      <c r="H49" s="105"/>
      <c r="I49" s="105"/>
      <c r="J49" s="106"/>
      <c r="L49" s="168"/>
      <c r="M49" s="168"/>
      <c r="N49" s="168"/>
      <c r="O49" s="168"/>
      <c r="P49" s="168"/>
      <c r="Q49" s="168"/>
      <c r="R49" s="121"/>
    </row>
    <row r="50" spans="2:19" ht="20.100000000000001" customHeight="1">
      <c r="B50" s="254" t="s">
        <v>84</v>
      </c>
      <c r="C50" s="95" t="s">
        <v>87</v>
      </c>
      <c r="D50" s="96"/>
      <c r="E50" s="96"/>
      <c r="F50" s="96"/>
      <c r="G50" s="97"/>
      <c r="H50" s="98" t="s">
        <v>97</v>
      </c>
      <c r="I50" s="98" t="s">
        <v>98</v>
      </c>
      <c r="J50" s="99" t="s">
        <v>99</v>
      </c>
      <c r="L50" s="271"/>
      <c r="M50" s="271"/>
      <c r="N50" s="271"/>
      <c r="O50" s="271"/>
      <c r="P50" s="271"/>
      <c r="Q50" s="271"/>
      <c r="R50" s="121"/>
    </row>
    <row r="51" spans="2:19" ht="20.100000000000001" customHeight="1">
      <c r="B51" s="255"/>
      <c r="C51" s="64" t="s">
        <v>77</v>
      </c>
      <c r="D51" s="36"/>
      <c r="E51" s="36"/>
      <c r="F51" s="36"/>
      <c r="G51" s="37"/>
      <c r="H51" s="21"/>
      <c r="I51" s="21"/>
      <c r="J51" s="22"/>
      <c r="L51" s="266"/>
      <c r="M51" s="266"/>
      <c r="N51" s="266"/>
      <c r="O51" s="266"/>
      <c r="P51" s="266"/>
      <c r="Q51" s="266"/>
      <c r="R51" s="121"/>
    </row>
    <row r="52" spans="2:19" ht="20.100000000000001" customHeight="1">
      <c r="B52" s="255"/>
      <c r="C52" s="64" t="s">
        <v>129</v>
      </c>
      <c r="D52" s="36"/>
      <c r="E52" s="36"/>
      <c r="F52" s="36"/>
      <c r="G52" s="37"/>
      <c r="H52" s="21"/>
      <c r="I52" s="21"/>
      <c r="J52" s="22"/>
      <c r="L52" s="266"/>
      <c r="M52" s="266"/>
      <c r="N52" s="266"/>
      <c r="O52" s="266"/>
      <c r="P52" s="266"/>
      <c r="Q52" s="266"/>
      <c r="R52" s="121"/>
    </row>
    <row r="53" spans="2:19" ht="20.100000000000001" customHeight="1" thickBot="1">
      <c r="B53" s="256"/>
      <c r="C53" s="84" t="s">
        <v>79</v>
      </c>
      <c r="D53" s="100"/>
      <c r="E53" s="111"/>
      <c r="F53" s="112"/>
      <c r="G53" s="101" t="str">
        <f>IF($F$9="","",IF(G4="Marshall/Gyratory Air Voids","LOT "&amp;F9,""))</f>
        <v/>
      </c>
      <c r="H53" s="113" t="str">
        <f>IF(H51="","",(H52-H51)/H52)</f>
        <v/>
      </c>
      <c r="I53" s="113" t="str">
        <f t="shared" ref="I53" si="1">IF(I51="","",(I52-I51)/I52)</f>
        <v/>
      </c>
      <c r="J53" s="114" t="str">
        <f>IF(J51="","",(J52-J51)/J52)</f>
        <v/>
      </c>
      <c r="K53" s="68"/>
    </row>
    <row r="54" spans="2:19" ht="20.100000000000001" customHeight="1">
      <c r="B54" s="82" t="s">
        <v>104</v>
      </c>
      <c r="C54" s="94"/>
      <c r="D54" s="94"/>
      <c r="E54" s="94"/>
      <c r="F54" s="107"/>
      <c r="G54" s="94"/>
      <c r="H54" s="108" t="s">
        <v>100</v>
      </c>
      <c r="I54" s="109" t="s">
        <v>55</v>
      </c>
      <c r="J54" s="110" t="str">
        <f>IF(H47="","",IF($G$4="ACP Density",((H47+I47+J47+I18)/8),""))</f>
        <v/>
      </c>
    </row>
    <row r="55" spans="2:19" ht="20.100000000000001" customHeight="1">
      <c r="B55" s="64" t="s">
        <v>105</v>
      </c>
      <c r="C55" s="48"/>
      <c r="D55" s="48"/>
      <c r="E55" s="48"/>
      <c r="F55" s="49"/>
      <c r="G55" s="48"/>
      <c r="H55" s="50" t="s">
        <v>101</v>
      </c>
      <c r="I55" s="51" t="s">
        <v>47</v>
      </c>
      <c r="J55" s="87" t="str">
        <f>IF(H49="","",IF($G$4="Asphalt Content",((H49+I49+J49+I22)/8),""))</f>
        <v/>
      </c>
      <c r="L55" s="8" t="s">
        <v>123</v>
      </c>
    </row>
    <row r="56" spans="2:19" ht="20.100000000000001" customHeight="1">
      <c r="B56" s="64" t="s">
        <v>106</v>
      </c>
      <c r="C56" s="48"/>
      <c r="D56" s="91"/>
      <c r="E56" s="48"/>
      <c r="F56" s="49"/>
      <c r="G56" s="48"/>
      <c r="H56" s="50" t="s">
        <v>103</v>
      </c>
      <c r="I56" s="51" t="s">
        <v>102</v>
      </c>
      <c r="J56" s="88" t="str">
        <f>IF(H53="","",IF($G$4="Marshall/Gyratory Air Voids",((H53+I53+J53+D27+E27+F27+G27+H27)/8),""))</f>
        <v/>
      </c>
      <c r="L56" s="273" t="s">
        <v>52</v>
      </c>
      <c r="M56" s="273"/>
      <c r="N56" s="273"/>
      <c r="O56" s="273"/>
      <c r="P56" s="273"/>
      <c r="Q56" s="273"/>
      <c r="R56" s="273"/>
      <c r="S56" s="273"/>
    </row>
    <row r="57" spans="2:19" ht="20.100000000000001" customHeight="1">
      <c r="B57" s="64" t="s">
        <v>107</v>
      </c>
      <c r="C57" s="48"/>
      <c r="D57" s="48"/>
      <c r="E57" s="48"/>
      <c r="F57" s="48"/>
      <c r="G57" s="48"/>
      <c r="H57" s="48"/>
      <c r="I57" s="51" t="s">
        <v>47</v>
      </c>
      <c r="J57" s="23"/>
      <c r="K57" s="7"/>
      <c r="L57" s="273"/>
      <c r="M57" s="273"/>
      <c r="N57" s="273"/>
      <c r="O57" s="273"/>
      <c r="P57" s="273"/>
      <c r="Q57" s="273"/>
      <c r="R57" s="273"/>
      <c r="S57" s="273"/>
    </row>
    <row r="58" spans="2:19" ht="19.5" customHeight="1">
      <c r="B58" s="64" t="s">
        <v>110</v>
      </c>
      <c r="C58" s="48"/>
      <c r="D58" s="48"/>
      <c r="E58" s="48"/>
      <c r="F58" s="48"/>
      <c r="G58" s="48"/>
      <c r="H58" s="50" t="s">
        <v>108</v>
      </c>
      <c r="I58" s="51" t="s">
        <v>47</v>
      </c>
      <c r="J58" s="87" t="str">
        <f>IF(J55="","",IF($G$4="Asphalt Content",J57-J55,""))</f>
        <v/>
      </c>
      <c r="L58" s="273"/>
      <c r="M58" s="273"/>
      <c r="N58" s="273"/>
      <c r="O58" s="273"/>
      <c r="P58" s="273"/>
      <c r="Q58" s="273"/>
      <c r="R58" s="273"/>
      <c r="S58" s="273"/>
    </row>
    <row r="59" spans="2:19" ht="19.5" customHeight="1">
      <c r="B59" s="64" t="s">
        <v>111</v>
      </c>
      <c r="C59" s="48"/>
      <c r="D59" s="48"/>
      <c r="E59" s="48"/>
      <c r="F59" s="48"/>
      <c r="G59" s="48"/>
      <c r="H59" s="50"/>
      <c r="I59" s="51"/>
      <c r="J59" s="83"/>
      <c r="L59" s="274" t="s">
        <v>53</v>
      </c>
      <c r="M59" s="274"/>
      <c r="N59" s="274"/>
      <c r="O59" s="274"/>
      <c r="P59" s="274"/>
      <c r="Q59" s="274"/>
      <c r="R59" s="274"/>
      <c r="S59" s="274"/>
    </row>
    <row r="60" spans="2:19" ht="19.5" customHeight="1">
      <c r="B60" s="64" t="s">
        <v>112</v>
      </c>
      <c r="C60" s="48"/>
      <c r="D60" s="48"/>
      <c r="E60" s="48"/>
      <c r="F60" s="48"/>
      <c r="G60" s="48"/>
      <c r="H60" s="50" t="s">
        <v>113</v>
      </c>
      <c r="I60" s="51" t="s">
        <v>102</v>
      </c>
      <c r="J60" s="88" t="str">
        <f>IF(J56="","",IF($G$4="Marshall/Gyratory Air voids",J59-J56,""))</f>
        <v/>
      </c>
      <c r="L60" s="274"/>
      <c r="M60" s="274"/>
      <c r="N60" s="274"/>
      <c r="O60" s="274"/>
      <c r="P60" s="274"/>
      <c r="Q60" s="274"/>
      <c r="R60" s="274"/>
      <c r="S60" s="274"/>
    </row>
    <row r="61" spans="2:19" ht="20.100000000000001" customHeight="1">
      <c r="B61" s="64" t="s">
        <v>114</v>
      </c>
      <c r="C61" s="48"/>
      <c r="D61" s="304" t="str">
        <f>C17</f>
        <v>Select compaction standard</v>
      </c>
      <c r="E61" s="304"/>
      <c r="F61" s="304"/>
      <c r="G61" s="48"/>
      <c r="H61" s="50" t="s">
        <v>109</v>
      </c>
      <c r="I61" s="51" t="s">
        <v>47</v>
      </c>
      <c r="J61" s="89" t="str">
        <f>IF(G4="ACP Density",100*J54/E17,"")</f>
        <v/>
      </c>
      <c r="L61" s="274" t="s">
        <v>54</v>
      </c>
      <c r="M61" s="274"/>
      <c r="N61" s="274"/>
      <c r="O61" s="274"/>
      <c r="P61" s="274"/>
      <c r="Q61" s="274"/>
      <c r="R61" s="274"/>
      <c r="S61" s="274"/>
    </row>
    <row r="62" spans="2:19" ht="20.100000000000001" customHeight="1">
      <c r="B62" s="64" t="s">
        <v>124</v>
      </c>
      <c r="C62" s="48"/>
      <c r="D62" s="48"/>
      <c r="E62" s="48"/>
      <c r="F62" s="48"/>
      <c r="G62" s="52"/>
      <c r="H62" s="50" t="s">
        <v>122</v>
      </c>
      <c r="I62" s="51" t="s">
        <v>48</v>
      </c>
      <c r="J62" s="24"/>
      <c r="L62" s="274"/>
      <c r="M62" s="274"/>
      <c r="N62" s="274"/>
      <c r="O62" s="274"/>
      <c r="P62" s="274"/>
      <c r="Q62" s="274"/>
      <c r="R62" s="274"/>
      <c r="S62" s="274"/>
    </row>
    <row r="63" spans="2:19" ht="19.5" customHeight="1">
      <c r="B63" s="64" t="s">
        <v>115</v>
      </c>
      <c r="C63" s="48"/>
      <c r="D63" s="48"/>
      <c r="E63" s="48"/>
      <c r="F63" s="48"/>
      <c r="G63" s="48"/>
      <c r="H63" s="48"/>
      <c r="I63" s="51" t="s">
        <v>49</v>
      </c>
      <c r="J63" s="25"/>
      <c r="K63" s="267"/>
      <c r="L63" s="272"/>
      <c r="M63" s="272"/>
      <c r="N63" s="272"/>
      <c r="O63" s="272"/>
      <c r="P63" s="272"/>
      <c r="Q63" s="272"/>
      <c r="R63" s="272"/>
      <c r="S63" s="272"/>
    </row>
    <row r="64" spans="2:19" ht="23.25" customHeight="1" thickBot="1">
      <c r="B64" s="84" t="s">
        <v>116</v>
      </c>
      <c r="C64" s="53"/>
      <c r="D64" s="53"/>
      <c r="E64" s="53"/>
      <c r="F64" s="53"/>
      <c r="G64" s="53"/>
      <c r="H64" s="54" t="s">
        <v>118</v>
      </c>
      <c r="I64" s="55" t="s">
        <v>50</v>
      </c>
      <c r="J64" s="90" t="str">
        <f>IF(G4=L24,"See Note",IF(J63="","",J63*J62))</f>
        <v>See Note</v>
      </c>
      <c r="K64" s="267"/>
      <c r="R64" s="81"/>
    </row>
    <row r="65" spans="2:11" ht="23.25" customHeight="1" thickBot="1">
      <c r="B65" s="56"/>
      <c r="C65" s="275" t="str">
        <f>IF(G4=L24,"Note: To obtain Gradation Appeal Lot Adjustment, complete Gradation Price Adjustment Sheet from Lot Report","")</f>
        <v>Note: To obtain Gradation Appeal Lot Adjustment, complete Gradation Price Adjustment Sheet from Lot Report</v>
      </c>
      <c r="D65" s="275"/>
      <c r="E65" s="275"/>
      <c r="F65" s="275"/>
      <c r="G65" s="275"/>
      <c r="H65" s="275"/>
      <c r="I65" s="275"/>
      <c r="J65" s="275"/>
    </row>
    <row r="66" spans="2:11" ht="20.100000000000001" customHeight="1">
      <c r="B66" s="171" t="s">
        <v>138</v>
      </c>
      <c r="C66" s="172"/>
      <c r="D66" s="172"/>
      <c r="E66" s="173" t="s">
        <v>139</v>
      </c>
      <c r="F66" s="26"/>
      <c r="G66" s="26"/>
      <c r="H66" s="169"/>
      <c r="I66" s="169"/>
      <c r="J66" s="170"/>
    </row>
    <row r="67" spans="2:11" ht="20.100000000000001" customHeight="1" thickBot="1">
      <c r="B67" s="58" t="s">
        <v>51</v>
      </c>
      <c r="C67" s="57"/>
      <c r="D67" s="305" t="s">
        <v>133</v>
      </c>
      <c r="E67" s="305"/>
      <c r="F67" s="305"/>
      <c r="G67" s="306"/>
      <c r="H67" s="306"/>
      <c r="I67" s="307"/>
      <c r="J67" s="308"/>
    </row>
    <row r="68" spans="2:11" ht="20.100000000000001" customHeight="1">
      <c r="B68" s="93" t="s">
        <v>59</v>
      </c>
      <c r="C68" s="309"/>
      <c r="D68" s="309"/>
      <c r="E68" s="309"/>
      <c r="F68" s="309"/>
      <c r="G68" s="309"/>
      <c r="H68" s="309"/>
      <c r="I68" s="309"/>
      <c r="J68" s="310"/>
    </row>
    <row r="69" spans="2:11" ht="15" customHeight="1">
      <c r="B69" s="284" t="s">
        <v>158</v>
      </c>
      <c r="C69" s="285"/>
      <c r="D69" s="285"/>
      <c r="E69" s="285"/>
      <c r="F69" s="285"/>
      <c r="G69" s="285"/>
      <c r="H69" s="285"/>
      <c r="I69" s="285"/>
      <c r="J69" s="286"/>
    </row>
    <row r="70" spans="2:11" ht="23.45" customHeight="1">
      <c r="B70" s="284"/>
      <c r="C70" s="285"/>
      <c r="D70" s="285"/>
      <c r="E70" s="285"/>
      <c r="F70" s="285"/>
      <c r="G70" s="285"/>
      <c r="H70" s="285"/>
      <c r="I70" s="285"/>
      <c r="J70" s="286"/>
    </row>
    <row r="71" spans="2:11" ht="23.45" customHeight="1">
      <c r="B71" s="284"/>
      <c r="C71" s="285"/>
      <c r="D71" s="285"/>
      <c r="E71" s="285"/>
      <c r="F71" s="285"/>
      <c r="G71" s="285"/>
      <c r="H71" s="285"/>
      <c r="I71" s="285"/>
      <c r="J71" s="286"/>
    </row>
    <row r="72" spans="2:11" ht="23.45" customHeight="1" thickBot="1">
      <c r="B72" s="261"/>
      <c r="C72" s="262"/>
      <c r="D72" s="59"/>
      <c r="E72" s="263"/>
      <c r="F72" s="263"/>
      <c r="G72" s="59"/>
      <c r="H72" s="264"/>
      <c r="I72" s="264"/>
      <c r="J72" s="265"/>
    </row>
    <row r="73" spans="2:11" ht="23.45" customHeight="1" thickBot="1">
      <c r="B73" s="257" t="s">
        <v>2</v>
      </c>
      <c r="C73" s="258"/>
      <c r="D73" s="60"/>
      <c r="E73" s="258" t="s">
        <v>3</v>
      </c>
      <c r="F73" s="258"/>
      <c r="G73" s="60"/>
      <c r="H73" s="259" t="s">
        <v>18</v>
      </c>
      <c r="I73" s="259"/>
      <c r="J73" s="260"/>
      <c r="K73" s="10"/>
    </row>
    <row r="74" spans="2:11" ht="23.45" customHeight="1">
      <c r="B74" s="61" t="s">
        <v>140</v>
      </c>
      <c r="C74" s="59"/>
      <c r="D74" s="59"/>
      <c r="E74" s="59"/>
      <c r="F74" s="59"/>
      <c r="G74" s="62"/>
      <c r="H74" s="59"/>
      <c r="I74" s="59"/>
      <c r="J74" s="63" t="s">
        <v>67</v>
      </c>
    </row>
    <row r="75" spans="2:11">
      <c r="C75" s="3"/>
      <c r="D75" s="3"/>
      <c r="E75" s="3"/>
      <c r="F75" s="3"/>
      <c r="G75" s="3"/>
      <c r="H75" s="3"/>
      <c r="I75" s="3"/>
    </row>
    <row r="76" spans="2:11">
      <c r="D76" s="4"/>
      <c r="G76" s="4"/>
    </row>
    <row r="77" spans="2:11">
      <c r="D77" s="2"/>
      <c r="G77" s="2"/>
    </row>
  </sheetData>
  <sheetProtection sheet="1"/>
  <mergeCells count="104">
    <mergeCell ref="C8:D8"/>
    <mergeCell ref="C9:D9"/>
    <mergeCell ref="C10:D10"/>
    <mergeCell ref="B12:C12"/>
    <mergeCell ref="B13:C13"/>
    <mergeCell ref="B14:C14"/>
    <mergeCell ref="B1:K1"/>
    <mergeCell ref="B3:C7"/>
    <mergeCell ref="D3:J3"/>
    <mergeCell ref="E4:F5"/>
    <mergeCell ref="G4:H5"/>
    <mergeCell ref="I4:I5"/>
    <mergeCell ref="G6:H7"/>
    <mergeCell ref="B20:H20"/>
    <mergeCell ref="L20:Q20"/>
    <mergeCell ref="B21:D21"/>
    <mergeCell ref="F21:H21"/>
    <mergeCell ref="L21:Q21"/>
    <mergeCell ref="B22:C22"/>
    <mergeCell ref="L22:Q22"/>
    <mergeCell ref="B16:H16"/>
    <mergeCell ref="L16:Q17"/>
    <mergeCell ref="C17:D17"/>
    <mergeCell ref="F17:H17"/>
    <mergeCell ref="B18:C18"/>
    <mergeCell ref="L18:Q18"/>
    <mergeCell ref="B25:C25"/>
    <mergeCell ref="L25:Q25"/>
    <mergeCell ref="R25:W25"/>
    <mergeCell ref="B26:C26"/>
    <mergeCell ref="L26:Q26"/>
    <mergeCell ref="R26:W26"/>
    <mergeCell ref="R22:W22"/>
    <mergeCell ref="L23:Q23"/>
    <mergeCell ref="R23:W23"/>
    <mergeCell ref="B24:H24"/>
    <mergeCell ref="L24:Q24"/>
    <mergeCell ref="R24:W24"/>
    <mergeCell ref="B30:C30"/>
    <mergeCell ref="D30:H30"/>
    <mergeCell ref="L30:Q30"/>
    <mergeCell ref="R30:W30"/>
    <mergeCell ref="B31:C31"/>
    <mergeCell ref="L31:Q31"/>
    <mergeCell ref="R31:W31"/>
    <mergeCell ref="B27:C27"/>
    <mergeCell ref="L27:Q27"/>
    <mergeCell ref="R27:W27"/>
    <mergeCell ref="L28:Q28"/>
    <mergeCell ref="R28:W28"/>
    <mergeCell ref="B29:H29"/>
    <mergeCell ref="L29:Q29"/>
    <mergeCell ref="R29:W29"/>
    <mergeCell ref="B35:C35"/>
    <mergeCell ref="L35:Q35"/>
    <mergeCell ref="B36:C36"/>
    <mergeCell ref="L36:Q36"/>
    <mergeCell ref="B37:C37"/>
    <mergeCell ref="L37:Q37"/>
    <mergeCell ref="B32:C32"/>
    <mergeCell ref="L32:Q32"/>
    <mergeCell ref="B33:C33"/>
    <mergeCell ref="L33:Q33"/>
    <mergeCell ref="B34:C34"/>
    <mergeCell ref="L34:Q34"/>
    <mergeCell ref="B41:C41"/>
    <mergeCell ref="L41:Q41"/>
    <mergeCell ref="B42:C42"/>
    <mergeCell ref="L42:Q42"/>
    <mergeCell ref="B43:C43"/>
    <mergeCell ref="L43:Q43"/>
    <mergeCell ref="B38:C38"/>
    <mergeCell ref="L38:Q38"/>
    <mergeCell ref="B39:C39"/>
    <mergeCell ref="L39:Q39"/>
    <mergeCell ref="B40:C40"/>
    <mergeCell ref="L40:Q40"/>
    <mergeCell ref="L56:S58"/>
    <mergeCell ref="L59:S60"/>
    <mergeCell ref="D61:F61"/>
    <mergeCell ref="L61:S62"/>
    <mergeCell ref="K63:K64"/>
    <mergeCell ref="L63:S63"/>
    <mergeCell ref="B45:J45"/>
    <mergeCell ref="B46:B47"/>
    <mergeCell ref="L47:Q47"/>
    <mergeCell ref="B48:B49"/>
    <mergeCell ref="L48:Q48"/>
    <mergeCell ref="B50:B53"/>
    <mergeCell ref="L50:Q50"/>
    <mergeCell ref="L51:Q51"/>
    <mergeCell ref="L52:Q52"/>
    <mergeCell ref="B72:C72"/>
    <mergeCell ref="E72:F72"/>
    <mergeCell ref="H72:J72"/>
    <mergeCell ref="B73:C73"/>
    <mergeCell ref="E73:F73"/>
    <mergeCell ref="H73:J73"/>
    <mergeCell ref="C65:J65"/>
    <mergeCell ref="D67:F67"/>
    <mergeCell ref="G67:H67"/>
    <mergeCell ref="I67:J67"/>
    <mergeCell ref="C68:J68"/>
    <mergeCell ref="B69:J71"/>
  </mergeCells>
  <dataValidations count="5">
    <dataValidation type="list" allowBlank="1" showInputMessage="1" showErrorMessage="1" sqref="G4" xr:uid="{C553B9DC-436E-4D9A-AEFC-48A37CF2ABFD}">
      <formula1>$L$23:$L$31</formula1>
    </dataValidation>
    <dataValidation type="list" allowBlank="1" showInputMessage="1" showErrorMessage="1" sqref="I4 I7" xr:uid="{184FA9B1-4159-4C9A-9ECC-00D267D37C7F}">
      <formula1>$L$33:$L$43</formula1>
    </dataValidation>
    <dataValidation type="list" allowBlank="1" showInputMessage="1" showErrorMessage="1" sqref="B29:H29" xr:uid="{B59366E2-7A64-475F-9666-6B08965156FD}">
      <formula1>$L$18:$L$21</formula1>
    </dataValidation>
    <dataValidation type="decimal" allowBlank="1" showInputMessage="1" sqref="L16:Q17 L4:Q5 R22:R31 L18:L52 L6:L7" xr:uid="{3ADD3F73-151A-4E08-BB88-045E28038394}">
      <formula1>111</formula1>
      <formula2>222</formula2>
    </dataValidation>
    <dataValidation type="list" allowBlank="1" showInputMessage="1" showErrorMessage="1" sqref="C17:D17" xr:uid="{8D8FD5C3-A58E-484D-A7A2-BC7E61D7B79B}">
      <formula1>$R$23:$R$25</formula1>
    </dataValidation>
  </dataValidations>
  <printOptions horizontalCentered="1"/>
  <pageMargins left="0.23622047244094491" right="0.23622047244094491" top="0.74803149606299213" bottom="0.74803149606299213" header="0.31496062992125984" footer="0.31496062992125984"/>
  <pageSetup scale="65" fitToHeight="0" orientation="portrait" r:id="rId1"/>
  <headerFooter alignWithMargins="0">
    <oddHeader>&amp;R&amp;12Page &amp;P of &amp;N</oddHeader>
    <oddFooter>&amp;L_x000D_&amp;1#&amp;"Calibri"&amp;11&amp;K000000 Classification: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b026814-f547-4728-b6ee-4d85c9fef7e4">DOCID-1401110945-1928</_dlc_DocId>
    <_dlc_DocIdUrl xmlns="ab026814-f547-4728-b6ee-4d85c9fef7e4">
      <Url>https://share.tbfsp.gov.ab.ca/CPE/OutreachWebTeams/_layouts/15/DocIdRedir.aspx?ID=DOCID-1401110945-1928</Url>
      <Description>DOCID-1401110945-1928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00927FDCEA1A4C86BAF1107546A46A" ma:contentTypeVersion="1" ma:contentTypeDescription="Create a new document." ma:contentTypeScope="" ma:versionID="6a08efe48e459f53a92dd991d98ba919">
  <xsd:schema xmlns:xsd="http://www.w3.org/2001/XMLSchema" xmlns:xs="http://www.w3.org/2001/XMLSchema" xmlns:p="http://schemas.microsoft.com/office/2006/metadata/properties" xmlns:ns2="ab026814-f547-4728-b6ee-4d85c9fef7e4" targetNamespace="http://schemas.microsoft.com/office/2006/metadata/properties" ma:root="true" ma:fieldsID="166211a90d37f3bb7c51055cbc8c2156" ns2:_="">
    <xsd:import namespace="ab026814-f547-4728-b6ee-4d85c9fef7e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26814-f547-4728-b6ee-4d85c9fef7e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9E2B79B-E495-466B-A9BB-1B9A391B7D5D}">
  <ds:schemaRefs>
    <ds:schemaRef ds:uri="http://schemas.microsoft.com/sharepoint/v3/contenttype/forms"/>
  </ds:schemaRefs>
</ds:datastoreItem>
</file>

<file path=customXml/itemProps2.xml><?xml version="1.0" encoding="utf-8"?>
<ds:datastoreItem xmlns:ds="http://schemas.openxmlformats.org/officeDocument/2006/customXml" ds:itemID="{8FA9A1C7-45F6-4BD6-9254-3CC91DEBD425}">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ab026814-f547-4728-b6ee-4d85c9fef7e4"/>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A3BD976C-490C-42AD-8154-597360D19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026814-f547-4728-b6ee-4d85c9fef7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B8F453F-9D37-4AF4-B8C3-F67ACB91468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APPEAL (Blank)</vt:lpstr>
      <vt:lpstr>APPEAL (Core Density by % Gmm)</vt:lpstr>
      <vt:lpstr>APPEAL (Asphalt Content)</vt:lpstr>
      <vt:lpstr>APPEAL (Air Voids)</vt:lpstr>
      <vt:lpstr>APPEAL (ACP-Gradation)</vt:lpstr>
      <vt:lpstr>'APPEAL (ACP-Gradation)'!Print_Area</vt:lpstr>
      <vt:lpstr>'APPEAL (Air Voids)'!Print_Area</vt:lpstr>
      <vt:lpstr>'APPEAL (Asphalt Content)'!Print_Area</vt:lpstr>
      <vt:lpstr>'APPEAL (Blank)'!Print_Area</vt:lpstr>
      <vt:lpstr>'APPEAL (Core Density by % Gmm)'!Print_Area</vt:lpstr>
      <vt:lpstr>'APPEAL (ACP-Gradation)'!Print_Titles</vt:lpstr>
      <vt:lpstr>'APPEAL (Air Voids)'!Print_Titles</vt:lpstr>
      <vt:lpstr>'APPEAL (Asphalt Content)'!Print_Titles</vt:lpstr>
      <vt:lpstr>'APPEAL (Blank)'!Print_Titles</vt:lpstr>
      <vt:lpstr>'APPEAL (Core Density by % Gmm)'!Print_Titles</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B.16 Appeal Test Results</dc:title>
  <dc:subject>Appeal Test Results</dc:subject>
  <dc:creator>Transportation and Economic Corridors</dc:creator>
  <cp:keywords>Security Classification: Public</cp:keywords>
  <cp:lastModifiedBy>Glenda Kuziemsky</cp:lastModifiedBy>
  <cp:lastPrinted>2024-06-27T15:14:08Z</cp:lastPrinted>
  <dcterms:created xsi:type="dcterms:W3CDTF">2004-10-29T14:49:36Z</dcterms:created>
  <dcterms:modified xsi:type="dcterms:W3CDTF">2025-03-27T16:53:22Z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0x0101008700927FDCEA1A4C86BAF1107546A46A</vt:lpwstr>
  </property>
  <property fmtid="{D5CDD505-2E9C-101B-9397-08002B2CF9AE}" pid="3" name="_dlc_DocIdItemGuid">
    <vt:lpwstr>a8a450dc-eb4d-40e1-b439-02a0453d74c2</vt:lpwstr>
  </property>
  <property fmtid="{D5CDD505-2E9C-101B-9397-08002B2CF9AE}" pid="4" name="MSIP_Label_60c3ebf9-3c2f-4745-a75f-55836bdb736f_Enabled">
    <vt:lpwstr>true</vt:lpwstr>
  </property>
  <property fmtid="{D5CDD505-2E9C-101B-9397-08002B2CF9AE}" pid="5" name="MSIP_Label_60c3ebf9-3c2f-4745-a75f-55836bdb736f_SetDate">
    <vt:lpwstr>2025-01-08T16:08:20Z</vt:lpwstr>
  </property>
  <property fmtid="{D5CDD505-2E9C-101B-9397-08002B2CF9AE}" pid="6" name="MSIP_Label_60c3ebf9-3c2f-4745-a75f-55836bdb736f_Method">
    <vt:lpwstr>Privileged</vt:lpwstr>
  </property>
  <property fmtid="{D5CDD505-2E9C-101B-9397-08002B2CF9AE}" pid="7" name="MSIP_Label_60c3ebf9-3c2f-4745-a75f-55836bdb736f_Name">
    <vt:lpwstr>Public</vt:lpwstr>
  </property>
  <property fmtid="{D5CDD505-2E9C-101B-9397-08002B2CF9AE}" pid="8" name="MSIP_Label_60c3ebf9-3c2f-4745-a75f-55836bdb736f_SiteId">
    <vt:lpwstr>2bb51c06-af9b-42c5-8bf5-3c3b7b10850b</vt:lpwstr>
  </property>
  <property fmtid="{D5CDD505-2E9C-101B-9397-08002B2CF9AE}" pid="9" name="MSIP_Label_60c3ebf9-3c2f-4745-a75f-55836bdb736f_ActionId">
    <vt:lpwstr>8e94bea0-be85-4411-ac69-c1a539fd83b8</vt:lpwstr>
  </property>
  <property fmtid="{D5CDD505-2E9C-101B-9397-08002B2CF9AE}" pid="10" name="MSIP_Label_60c3ebf9-3c2f-4745-a75f-55836bdb736f_ContentBits">
    <vt:lpwstr>2</vt:lpwstr>
  </property>
</Properties>
</file>