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22512545-CB84-48C9-84AD-F815C6A0FEFB}" xr6:coauthVersionLast="47" xr6:coauthVersionMax="47" xr10:uidLastSave="{00000000-0000-0000-0000-000000000000}"/>
  <bookViews>
    <workbookView xWindow="-120" yWindow="-120" windowWidth="29040" windowHeight="15720" tabRatio="306" xr2:uid="{00000000-000D-0000-FFFF-FFFF00000000}"/>
  </bookViews>
  <sheets>
    <sheet name="2024-2025 Allocations" sheetId="13" r:id="rId1"/>
  </sheets>
  <definedNames>
    <definedName name="_xlnm.Print_Titles" localSheetId="0">'2024-2025 Allocations'!$5:$5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3" l="1"/>
  <c r="L84" i="13"/>
  <c r="H84" i="13"/>
  <c r="D17" i="13"/>
  <c r="C17" i="13"/>
  <c r="J85" i="13"/>
  <c r="G11" i="13"/>
  <c r="F11" i="13"/>
  <c r="L11" i="13"/>
  <c r="B11" i="13"/>
  <c r="E13" i="13" l="1"/>
  <c r="D85" i="13" l="1"/>
  <c r="E82" i="13"/>
  <c r="E81" i="13"/>
  <c r="E80" i="13"/>
  <c r="E79" i="13"/>
  <c r="E78" i="13"/>
  <c r="E77" i="13"/>
  <c r="E76" i="13"/>
  <c r="E75" i="13"/>
  <c r="E73" i="13"/>
  <c r="E72" i="13"/>
  <c r="E71" i="13"/>
  <c r="E70" i="13"/>
  <c r="E68" i="13"/>
  <c r="E67" i="13"/>
  <c r="E66" i="13"/>
  <c r="E65" i="13"/>
  <c r="E64" i="13"/>
  <c r="E63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L50" i="13" s="1"/>
  <c r="E49" i="13"/>
  <c r="E48" i="13"/>
  <c r="E47" i="13"/>
  <c r="E46" i="13"/>
  <c r="E45" i="13"/>
  <c r="L45" i="13" s="1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F19" i="13" s="1"/>
  <c r="E18" i="13"/>
  <c r="E17" i="13"/>
  <c r="L17" i="13" s="1"/>
  <c r="E16" i="13"/>
  <c r="E15" i="13"/>
  <c r="E14" i="13"/>
  <c r="C85" i="13"/>
  <c r="L14" i="13" l="1"/>
  <c r="L15" i="13"/>
  <c r="L16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6" i="13"/>
  <c r="L47" i="13"/>
  <c r="L48" i="13"/>
  <c r="L49" i="13"/>
  <c r="L51" i="13"/>
  <c r="L52" i="13"/>
  <c r="L53" i="13"/>
  <c r="L54" i="13"/>
  <c r="L55" i="13"/>
  <c r="L56" i="13"/>
  <c r="L57" i="13"/>
  <c r="L58" i="13"/>
  <c r="L59" i="13"/>
  <c r="L60" i="13"/>
  <c r="L61" i="13"/>
  <c r="L63" i="13"/>
  <c r="L64" i="13"/>
  <c r="L65" i="13"/>
  <c r="L66" i="13"/>
  <c r="L67" i="13"/>
  <c r="L68" i="13"/>
  <c r="L70" i="13"/>
  <c r="L71" i="13"/>
  <c r="L72" i="13"/>
  <c r="L73" i="13"/>
  <c r="L75" i="13"/>
  <c r="L76" i="13"/>
  <c r="L77" i="13"/>
  <c r="L78" i="13"/>
  <c r="L79" i="13"/>
  <c r="L80" i="13"/>
  <c r="L81" i="13"/>
  <c r="L82" i="13"/>
  <c r="L13" i="13"/>
  <c r="G14" i="13"/>
  <c r="G15" i="13"/>
  <c r="G16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3" i="13"/>
  <c r="G64" i="13"/>
  <c r="G65" i="13"/>
  <c r="G66" i="13"/>
  <c r="G67" i="13"/>
  <c r="G68" i="13"/>
  <c r="G70" i="13"/>
  <c r="G71" i="13"/>
  <c r="G72" i="13"/>
  <c r="G73" i="13"/>
  <c r="G75" i="13"/>
  <c r="G76" i="13"/>
  <c r="G77" i="13"/>
  <c r="G78" i="13"/>
  <c r="G79" i="13"/>
  <c r="G80" i="13"/>
  <c r="G81" i="13"/>
  <c r="G82" i="13"/>
  <c r="G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3" i="13"/>
  <c r="F64" i="13"/>
  <c r="F65" i="13"/>
  <c r="F66" i="13"/>
  <c r="F67" i="13"/>
  <c r="F68" i="13"/>
  <c r="F70" i="13"/>
  <c r="F71" i="13"/>
  <c r="F72" i="13"/>
  <c r="F73" i="13"/>
  <c r="F75" i="13"/>
  <c r="F76" i="13"/>
  <c r="F77" i="13"/>
  <c r="F78" i="13"/>
  <c r="F79" i="13"/>
  <c r="F80" i="13"/>
  <c r="F81" i="13"/>
  <c r="F82" i="13"/>
  <c r="F13" i="13"/>
  <c r="K35" i="13"/>
  <c r="I35" i="13"/>
  <c r="K19" i="13"/>
  <c r="I19" i="13"/>
  <c r="K14" i="13"/>
  <c r="I14" i="13"/>
  <c r="K24" i="13" l="1"/>
  <c r="I24" i="13"/>
  <c r="E74" i="13" l="1"/>
  <c r="F74" i="13" s="1"/>
  <c r="F85" i="13" s="1"/>
  <c r="G74" i="13" l="1"/>
  <c r="G85" i="13" s="1"/>
  <c r="L74" i="13"/>
  <c r="E85" i="13"/>
  <c r="L85" i="13"/>
  <c r="H85" i="13"/>
  <c r="K85" i="13" s="1"/>
  <c r="K50" i="13"/>
  <c r="I50" i="13"/>
  <c r="I85" i="13" s="1"/>
</calcChain>
</file>

<file path=xl/sharedStrings.xml><?xml version="1.0" encoding="utf-8"?>
<sst xmlns="http://schemas.openxmlformats.org/spreadsheetml/2006/main" count="126" uniqueCount="118">
  <si>
    <t>Aurora School Ltd.</t>
  </si>
  <si>
    <t>Calgary Girls' School Society</t>
  </si>
  <si>
    <t>GCA Educational Society</t>
  </si>
  <si>
    <t>Lycee Louis Pasteur Society</t>
  </si>
  <si>
    <t>Tempo School</t>
  </si>
  <si>
    <t>Public/Separate</t>
  </si>
  <si>
    <t>New Horizons Charter School Society</t>
  </si>
  <si>
    <t>Westmount Charter School Society</t>
  </si>
  <si>
    <t>Calgary French &amp; International School Society</t>
  </si>
  <si>
    <t>Canadian Reformed School Society of Edmonton</t>
  </si>
  <si>
    <t>Rundle College Society</t>
  </si>
  <si>
    <t>Strathcona-Tweedsmuir School</t>
  </si>
  <si>
    <t>Webber Academy Foundation</t>
  </si>
  <si>
    <t>West Island College Society of Alberta</t>
  </si>
  <si>
    <t xml:space="preserve">Aspen View School Division </t>
  </si>
  <si>
    <t xml:space="preserve">Battle River School Division </t>
  </si>
  <si>
    <t xml:space="preserve">Black Gold School Division </t>
  </si>
  <si>
    <t xml:space="preserve">Calgary School Division </t>
  </si>
  <si>
    <t xml:space="preserve">Chinook's Edge School Division </t>
  </si>
  <si>
    <t xml:space="preserve">Edmonton School Division </t>
  </si>
  <si>
    <t xml:space="preserve">Elk Island School Division </t>
  </si>
  <si>
    <t xml:space="preserve">Foothills School Division </t>
  </si>
  <si>
    <t xml:space="preserve">Fort McMurray School Division </t>
  </si>
  <si>
    <t xml:space="preserve">Golden Hills School Division </t>
  </si>
  <si>
    <t xml:space="preserve">Grande Prairie School Division </t>
  </si>
  <si>
    <t xml:space="preserve">High Prairie School Division </t>
  </si>
  <si>
    <t xml:space="preserve">Holy Family Catholic Separate </t>
  </si>
  <si>
    <t xml:space="preserve">Lethbridge School Division </t>
  </si>
  <si>
    <t xml:space="preserve">Medicine Hat School Division </t>
  </si>
  <si>
    <t xml:space="preserve">Palliser School Division </t>
  </si>
  <si>
    <t xml:space="preserve">Parkland School Division </t>
  </si>
  <si>
    <t xml:space="preserve">Peace River School Division </t>
  </si>
  <si>
    <t xml:space="preserve">Peace Wapiti School Division </t>
  </si>
  <si>
    <t xml:space="preserve">Pembina Hills School Division </t>
  </si>
  <si>
    <t xml:space="preserve">Red Deer School Division </t>
  </si>
  <si>
    <t xml:space="preserve">Rocky View School Division </t>
  </si>
  <si>
    <t xml:space="preserve">St. Albert School Division </t>
  </si>
  <si>
    <t xml:space="preserve">St. Paul School Division </t>
  </si>
  <si>
    <t xml:space="preserve">Sturgeon School Division </t>
  </si>
  <si>
    <t xml:space="preserve">Wolf Creek School Division </t>
  </si>
  <si>
    <t xml:space="preserve">Wild Rose School Division </t>
  </si>
  <si>
    <t>Independent (Private)</t>
  </si>
  <si>
    <t>Charter</t>
  </si>
  <si>
    <t>SCHOOL AUTHORITY</t>
  </si>
  <si>
    <t>Francophone</t>
  </si>
  <si>
    <t>The East Central Francophone Education Region</t>
  </si>
  <si>
    <t>The Greater North Central Francophone Education Region</t>
  </si>
  <si>
    <t>The Northwest Francophone Education Region</t>
  </si>
  <si>
    <t>The Southern Francophone Education Region</t>
  </si>
  <si>
    <t>TOTAL for Francophone</t>
  </si>
  <si>
    <t>Edmonton School Division</t>
  </si>
  <si>
    <t>Medicine Hat School Division</t>
  </si>
  <si>
    <t xml:space="preserve">Southern Alberta French Resource Centre </t>
  </si>
  <si>
    <t xml:space="preserve">Grande Prairie French Language Resource Centre  </t>
  </si>
  <si>
    <t>College of Alberta School Superintendents (CASS)</t>
  </si>
  <si>
    <t xml:space="preserve">East Central Alberta Catholic </t>
  </si>
  <si>
    <t>Organizational</t>
  </si>
  <si>
    <t xml:space="preserve">Canadian Rockies School Division </t>
  </si>
  <si>
    <t xml:space="preserve">Calgary Roman Catholic Separate </t>
  </si>
  <si>
    <t xml:space="preserve">Christ the Redeemer Catholic Separate </t>
  </si>
  <si>
    <t xml:space="preserve">Edmonton Catholic Separate  </t>
  </si>
  <si>
    <t>Elk Island Catholic Separate</t>
  </si>
  <si>
    <t xml:space="preserve">Evergreen Catholic Separate </t>
  </si>
  <si>
    <t>Fort McMurray Roman Catholic Separate</t>
  </si>
  <si>
    <t xml:space="preserve">Grande Yellowhead School Division </t>
  </si>
  <si>
    <t xml:space="preserve">Holy Spirit Roman Catholic Separate </t>
  </si>
  <si>
    <t xml:space="preserve">Lakeland Roman Catholic Separate </t>
  </si>
  <si>
    <t xml:space="preserve">Grande Prairie Roman Catholic Separate </t>
  </si>
  <si>
    <t xml:space="preserve">Greater St. Albert Roman Catholic Separate </t>
  </si>
  <si>
    <t xml:space="preserve">Living Waters Catholic Separate </t>
  </si>
  <si>
    <t xml:space="preserve">Lloydminster Roman Catholic Separate </t>
  </si>
  <si>
    <t xml:space="preserve">Medicine Hat Roman Catholic Separate  </t>
  </si>
  <si>
    <t xml:space="preserve">Northern Lights School Division </t>
  </si>
  <si>
    <t xml:space="preserve">Red Deer Catholic Separate </t>
  </si>
  <si>
    <t xml:space="preserve">St. Thomas Aquinas Roman Catholic Separate  </t>
  </si>
  <si>
    <t>TOTAL for French second-language</t>
  </si>
  <si>
    <t>Suzuki Charter School Society</t>
  </si>
  <si>
    <t>Alberta Conference of 7th Day Adventist Church</t>
  </si>
  <si>
    <t>‡ Please note that in order to provide value, allocations less than $1000 will not be issued, and will be redistributed to remaining school authorities, charter and independent (private) schools.</t>
  </si>
  <si>
    <t>Administrative and Financial Agent</t>
  </si>
  <si>
    <t>Clearview School Division</t>
  </si>
  <si>
    <t>Alberta Classical Academy Ltd.</t>
  </si>
  <si>
    <t>1st Francophone Initiative / FTE 
Funding Payment *</t>
  </si>
  <si>
    <t>2nd Francophone Initiative / FTE 
Funding Payment †</t>
  </si>
  <si>
    <t>Regular 2024-2025 OLEP funds can be spent between July 1, 2024 and June 30, 2025.</t>
  </si>
  <si>
    <t>Francophone Initiative Funding
2024-25</t>
  </si>
  <si>
    <t>FTE Funding for Alternative French (French immersion) 2024-25</t>
  </si>
  <si>
    <t>FTE Funding for French as a second language 2024-25</t>
  </si>
  <si>
    <t>Total FTE Funding
2024-25</t>
  </si>
  <si>
    <t>TOTAL for 
2024-25 ‡</t>
  </si>
  <si>
    <t>† Under the condition that the 2024-2025 OLEP Report is approved</t>
  </si>
  <si>
    <t>Hub Project Title</t>
  </si>
  <si>
    <t>Hub Project Funding Recipient</t>
  </si>
  <si>
    <t>Professional Learning Supports for French Immersion and French as a Second Language Educators</t>
  </si>
  <si>
    <t>Innovative Intersections: Connecting Teachers for Success in French Immersion</t>
  </si>
  <si>
    <t>Battle River School Division</t>
  </si>
  <si>
    <t>Bow River Resource and Professional Learning Centre</t>
  </si>
  <si>
    <t>Calgary School Division</t>
  </si>
  <si>
    <t>Central Alberta French Immersion Support Center Website</t>
  </si>
  <si>
    <t>Chinook's Edge School Division</t>
  </si>
  <si>
    <t>Developing French Oral Communication Through Cross-Curricular Connections (K-6)</t>
  </si>
  <si>
    <t>Robust French Immersion and French as a Second Language Online Course Offerings in High School</t>
  </si>
  <si>
    <t>Peace Wapiti School Division</t>
  </si>
  <si>
    <t>* Under the condition that the 2023-2024 OLEP Report form is approved</t>
  </si>
  <si>
    <t>Hub Project Funding for French Immersion and FSL 2024-25</t>
  </si>
  <si>
    <t>1st Hub Project 
Funding 
Payment *</t>
  </si>
  <si>
    <t>2nd Hub Project Funding Payment †</t>
  </si>
  <si>
    <t>Horizon School Division</t>
  </si>
  <si>
    <t>Prarie Rose School Division</t>
  </si>
  <si>
    <t>Calgary Waldorf School Society</t>
  </si>
  <si>
    <t>River Valley School Society</t>
  </si>
  <si>
    <t>Clear Water Academy Foundation §</t>
  </si>
  <si>
    <t>§ Funding declined by school authority</t>
  </si>
  <si>
    <t>The allocations below are for regular student FTE funding and do not include pan-Canadian programs such as Odyssey, or additional federal funding for Complementary Projects or Infrastructure Projects.</t>
  </si>
  <si>
    <t>Additional
Hub Project 
Funding 
Payment</t>
  </si>
  <si>
    <t>Alberta Professional Learning Consortium</t>
  </si>
  <si>
    <t>Alberta Professional Learning Consortium (APLC)</t>
  </si>
  <si>
    <t>2024-2025 Regular OLEP Funding Allocations by School Authority - REVISED DECEMBER 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</si>
</sst>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[$$-1009]* #,##0.00_-;\-[$$-1009]* #,##0.00_-;_-[$$-1009]* &quot;-&quot;??_-;_-@_-"/>
    <numFmt numFmtId="166" formatCode="#,##0.00\ [$$-C0C]"/>
    <numFmt numFmtId="167" formatCode="_ * #,##0_ \ [$$-C0C]_ ;_ * \-#,##0\ \ [$$-C0C]_ ;_ * &quot;-&quot;??_ \ [$$-C0C]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color theme="3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22222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77B8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AD2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77B8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rgb="FF00AAD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6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6" fillId="2" borderId="0" xfId="0" applyFont="1" applyFill="1" applyBorder="1"/>
    <xf numFmtId="164" fontId="5" fillId="2" borderId="0" xfId="0" applyNumberFormat="1" applyFont="1" applyFill="1" applyBorder="1" applyAlignment="1">
      <alignment wrapText="1"/>
    </xf>
    <xf numFmtId="164" fontId="5" fillId="2" borderId="0" xfId="1" applyNumberFormat="1" applyFont="1" applyFill="1" applyBorder="1" applyAlignment="1">
      <alignment wrapText="1"/>
    </xf>
    <xf numFmtId="0" fontId="5" fillId="0" borderId="0" xfId="0" applyFont="1" applyFill="1"/>
    <xf numFmtId="0" fontId="12" fillId="0" borderId="0" xfId="0" applyFont="1" applyAlignment="1">
      <alignment horizontal="right"/>
    </xf>
    <xf numFmtId="44" fontId="5" fillId="0" borderId="0" xfId="0" applyNumberFormat="1" applyFont="1"/>
    <xf numFmtId="0" fontId="13" fillId="0" borderId="0" xfId="0" applyFont="1"/>
    <xf numFmtId="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3" fillId="0" borderId="3" xfId="2" applyFont="1" applyBorder="1"/>
    <xf numFmtId="0" fontId="4" fillId="0" borderId="3" xfId="2" applyFont="1" applyBorder="1"/>
    <xf numFmtId="165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4" fillId="0" borderId="0" xfId="2" applyFont="1" applyBorder="1"/>
    <xf numFmtId="164" fontId="14" fillId="2" borderId="0" xfId="0" applyNumberFormat="1" applyFont="1" applyFill="1" applyBorder="1" applyAlignment="1">
      <alignment wrapText="1"/>
    </xf>
    <xf numFmtId="44" fontId="12" fillId="0" borderId="0" xfId="0" applyNumberFormat="1" applyFont="1" applyAlignment="1">
      <alignment horizontal="right"/>
    </xf>
    <xf numFmtId="164" fontId="5" fillId="0" borderId="2" xfId="1" applyNumberFormat="1" applyFont="1" applyFill="1" applyBorder="1"/>
    <xf numFmtId="166" fontId="7" fillId="3" borderId="0" xfId="0" applyNumberFormat="1" applyFont="1" applyFill="1" applyBorder="1"/>
    <xf numFmtId="0" fontId="7" fillId="3" borderId="0" xfId="0" applyFont="1" applyFill="1" applyBorder="1"/>
    <xf numFmtId="0" fontId="8" fillId="0" borderId="0" xfId="0" applyFont="1" applyFill="1" applyBorder="1"/>
    <xf numFmtId="0" fontId="8" fillId="0" borderId="2" xfId="0" applyFont="1" applyFill="1" applyBorder="1"/>
    <xf numFmtId="0" fontId="9" fillId="0" borderId="0" xfId="0" applyFont="1" applyFill="1" applyBorder="1"/>
    <xf numFmtId="0" fontId="5" fillId="0" borderId="0" xfId="0" applyFont="1" applyFill="1" applyBorder="1" applyAlignment="1"/>
    <xf numFmtId="0" fontId="11" fillId="0" borderId="0" xfId="0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/>
    <xf numFmtId="0" fontId="22" fillId="4" borderId="0" xfId="0" applyFont="1" applyFill="1"/>
    <xf numFmtId="0" fontId="5" fillId="0" borderId="0" xfId="0" applyFont="1" applyAlignment="1">
      <alignment horizontal="left" vertical="top" wrapText="1"/>
    </xf>
    <xf numFmtId="164" fontId="8" fillId="0" borderId="0" xfId="0" applyNumberFormat="1" applyFont="1" applyFill="1" applyBorder="1"/>
    <xf numFmtId="164" fontId="10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vertical="top" wrapText="1"/>
    </xf>
    <xf numFmtId="164" fontId="10" fillId="0" borderId="0" xfId="1" applyNumberFormat="1" applyFont="1" applyFill="1" applyBorder="1" applyAlignment="1">
      <alignment wrapText="1"/>
    </xf>
    <xf numFmtId="164" fontId="5" fillId="0" borderId="0" xfId="1" applyNumberFormat="1" applyFont="1" applyFill="1" applyBorder="1" applyAlignment="1">
      <alignment wrapText="1"/>
    </xf>
    <xf numFmtId="164" fontId="8" fillId="0" borderId="2" xfId="0" applyNumberFormat="1" applyFont="1" applyFill="1" applyBorder="1"/>
    <xf numFmtId="164" fontId="10" fillId="0" borderId="2" xfId="0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vertical="top" wrapText="1"/>
    </xf>
    <xf numFmtId="164" fontId="10" fillId="0" borderId="2" xfId="1" applyNumberFormat="1" applyFont="1" applyFill="1" applyBorder="1" applyAlignment="1">
      <alignment wrapText="1"/>
    </xf>
    <xf numFmtId="164" fontId="5" fillId="0" borderId="2" xfId="1" applyNumberFormat="1" applyFont="1" applyFill="1" applyBorder="1" applyAlignment="1">
      <alignment wrapText="1"/>
    </xf>
    <xf numFmtId="164" fontId="9" fillId="0" borderId="0" xfId="1" applyNumberFormat="1" applyFont="1" applyFill="1" applyBorder="1"/>
    <xf numFmtId="164" fontId="9" fillId="0" borderId="0" xfId="0" applyNumberFormat="1" applyFont="1" applyFill="1" applyBorder="1"/>
    <xf numFmtId="164" fontId="10" fillId="0" borderId="0" xfId="1" applyNumberFormat="1" applyFont="1" applyFill="1" applyBorder="1"/>
    <xf numFmtId="164" fontId="7" fillId="3" borderId="0" xfId="0" applyNumberFormat="1" applyFont="1" applyFill="1" applyBorder="1"/>
    <xf numFmtId="164" fontId="8" fillId="0" borderId="0" xfId="1" applyNumberFormat="1" applyFont="1" applyFill="1" applyBorder="1"/>
    <xf numFmtId="164" fontId="5" fillId="0" borderId="0" xfId="1" applyNumberFormat="1" applyFont="1" applyFill="1" applyBorder="1"/>
    <xf numFmtId="164" fontId="17" fillId="0" borderId="0" xfId="1" applyNumberFormat="1" applyFont="1" applyFill="1" applyBorder="1"/>
    <xf numFmtId="164" fontId="19" fillId="0" borderId="0" xfId="0" applyNumberFormat="1" applyFont="1" applyFill="1" applyBorder="1"/>
    <xf numFmtId="164" fontId="10" fillId="0" borderId="0" xfId="1" applyNumberFormat="1" applyFont="1" applyFill="1"/>
    <xf numFmtId="164" fontId="12" fillId="0" borderId="0" xfId="1" applyNumberFormat="1" applyFont="1" applyFill="1" applyBorder="1"/>
    <xf numFmtId="164" fontId="15" fillId="0" borderId="0" xfId="1" applyNumberFormat="1" applyFont="1" applyFill="1" applyBorder="1"/>
    <xf numFmtId="164" fontId="18" fillId="0" borderId="0" xfId="1" applyNumberFormat="1" applyFont="1" applyFill="1" applyBorder="1"/>
    <xf numFmtId="164" fontId="7" fillId="3" borderId="0" xfId="1" applyNumberFormat="1" applyFont="1" applyFill="1" applyBorder="1"/>
    <xf numFmtId="164" fontId="5" fillId="0" borderId="0" xfId="0" applyNumberFormat="1" applyFont="1" applyFill="1" applyBorder="1" applyAlignment="1"/>
    <xf numFmtId="164" fontId="5" fillId="0" borderId="0" xfId="1" applyNumberFormat="1" applyFont="1" applyFill="1" applyBorder="1" applyAlignment="1"/>
    <xf numFmtId="164" fontId="19" fillId="0" borderId="0" xfId="0" applyNumberFormat="1" applyFont="1" applyFill="1" applyBorder="1" applyAlignment="1"/>
    <xf numFmtId="164" fontId="16" fillId="0" borderId="0" xfId="1" applyNumberFormat="1" applyFont="1" applyFill="1" applyBorder="1"/>
    <xf numFmtId="164" fontId="16" fillId="0" borderId="2" xfId="1" applyNumberFormat="1" applyFont="1" applyFill="1" applyBorder="1"/>
    <xf numFmtId="164" fontId="10" fillId="0" borderId="2" xfId="1" applyNumberFormat="1" applyFont="1" applyFill="1" applyBorder="1"/>
    <xf numFmtId="164" fontId="8" fillId="0" borderId="2" xfId="1" applyNumberFormat="1" applyFont="1" applyFill="1" applyBorder="1"/>
    <xf numFmtId="164" fontId="11" fillId="0" borderId="0" xfId="0" applyNumberFormat="1" applyFont="1" applyFill="1" applyBorder="1"/>
    <xf numFmtId="164" fontId="21" fillId="0" borderId="0" xfId="1" applyNumberFormat="1" applyFont="1" applyFill="1" applyBorder="1"/>
    <xf numFmtId="164" fontId="11" fillId="0" borderId="0" xfId="1" applyNumberFormat="1" applyFont="1" applyFill="1" applyBorder="1"/>
    <xf numFmtId="167" fontId="8" fillId="0" borderId="0" xfId="1" applyNumberFormat="1" applyFont="1" applyFill="1" applyBorder="1"/>
    <xf numFmtId="44" fontId="5" fillId="0" borderId="0" xfId="1" applyFont="1" applyFill="1" applyBorder="1"/>
    <xf numFmtId="164" fontId="17" fillId="0" borderId="2" xfId="1" applyNumberFormat="1" applyFont="1" applyFill="1" applyBorder="1"/>
    <xf numFmtId="0" fontId="23" fillId="0" borderId="0" xfId="0" applyFont="1" applyAlignment="1">
      <alignment horizontal="left" vertical="top" wrapText="1"/>
    </xf>
    <xf numFmtId="0" fontId="22" fillId="4" borderId="0" xfId="0" applyFont="1" applyFill="1" applyAlignment="1">
      <alignment horizontal="left"/>
    </xf>
    <xf numFmtId="164" fontId="21" fillId="0" borderId="0" xfId="0" applyNumberFormat="1" applyFont="1" applyFill="1" applyBorder="1"/>
    <xf numFmtId="164" fontId="11" fillId="0" borderId="0" xfId="0" applyNumberFormat="1" applyFont="1" applyFill="1" applyBorder="1" applyAlignment="1">
      <alignment vertical="top" wrapText="1"/>
    </xf>
    <xf numFmtId="164" fontId="11" fillId="0" borderId="0" xfId="1" applyNumberFormat="1" applyFont="1" applyFill="1" applyBorder="1" applyAlignment="1">
      <alignment wrapText="1"/>
    </xf>
  </cellXfs>
  <cellStyles count="3">
    <cellStyle name="Currency" xfId="1" builtinId="4"/>
    <cellStyle name="Heading 1" xfId="2" builtinId="16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-&quot;$&quot;* #,##0_-;\-&quot;$&quot;* #,##0_-;_-&quot;$&quot;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auto="1"/>
          <bgColor auto="1"/>
        </patternFill>
      </fill>
    </dxf>
    <dxf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auto="1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00AAD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AD2"/>
      <color rgb="FF6A737B"/>
      <color rgb="FFE7F1F7"/>
      <color rgb="FF77B800"/>
      <color rgb="FFCBE2EE"/>
      <color rgb="FF808080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5:L85" totalsRowShown="0" headerRowDxfId="14" dataDxfId="12" headerRowBorderDxfId="13" tableBorderDxfId="11">
  <autoFilter ref="A5:L85" xr:uid="{00000000-0009-0000-0100-000003000000}"/>
  <tableColumns count="12">
    <tableColumn id="1" xr3:uid="{00000000-0010-0000-0000-000001000000}" name="SCHOOL AUTHORITY" dataDxfId="10"/>
    <tableColumn id="12" xr3:uid="{E82806C7-439F-4984-8103-7604EDAC8565}" name="Francophone Initiative Funding_x000a_2024-25"/>
    <tableColumn id="6" xr3:uid="{00000000-0010-0000-0000-000006000000}" name="FTE Funding for Alternative French (French immersion) 2024-25" dataDxfId="9"/>
    <tableColumn id="7" xr3:uid="{00000000-0010-0000-0000-000007000000}" name="FTE Funding for French as a second language 2024-25" dataDxfId="8"/>
    <tableColumn id="2" xr3:uid="{00000000-0010-0000-0000-000002000000}" name="Total FTE Funding_x000a_2024-25" dataDxfId="7"/>
    <tableColumn id="5" xr3:uid="{00000000-0010-0000-0000-000005000000}" name="1st Francophone Initiative / FTE _x000a_Funding Payment *" dataDxfId="6">
      <calculatedColumnFormula>Table134[[#This Row],[Total FTE Funding
2024-25]]*0.8</calculatedColumnFormula>
    </tableColumn>
    <tableColumn id="9" xr3:uid="{00000000-0010-0000-0000-000009000000}" name="2nd Francophone Initiative / FTE _x000a_Funding Payment †" dataDxfId="5">
      <calculatedColumnFormula>SUM(G1:G5)</calculatedColumnFormula>
    </tableColumn>
    <tableColumn id="3" xr3:uid="{00000000-0010-0000-0000-000003000000}" name="Hub Project Funding for French Immersion and FSL 2024-25" dataDxfId="4" dataCellStyle="Currency"/>
    <tableColumn id="8" xr3:uid="{00000000-0010-0000-0000-000008000000}" name="1st Hub Project _x000a_Funding _x000a_Payment *" dataDxfId="3" dataCellStyle="Currency">
      <calculatedColumnFormula>Table134[[#This Row],[Hub Project Funding for French Immersion and FSL 2024-25]]*0.8</calculatedColumnFormula>
    </tableColumn>
    <tableColumn id="11" xr3:uid="{7E56B988-2E43-4B3E-849C-D61CA970E56A}" name="Additional_x000a_Hub Project _x000a_Funding _x000a_Payment" dataDxfId="2" dataCellStyle="Currency"/>
    <tableColumn id="10" xr3:uid="{00000000-0010-0000-0000-00000A000000}" name="2nd Hub Project Funding Payment †" dataDxfId="1" dataCellStyle="Currency">
      <calculatedColumnFormula>Table134[[#This Row],[Hub Project Funding for French Immersion and FSL 2024-25]]*0.2</calculatedColumnFormula>
    </tableColumn>
    <tableColumn id="4" xr3:uid="{00000000-0010-0000-0000-000004000000}" name="TOTAL for _x000a_2024-25 ‡" dataDxfId="0" dataCellStyle="Currency">
      <calculatedColumnFormula>SUM(E6,H6)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zoomScaleNormal="10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70.42578125" style="1" customWidth="1"/>
    <col min="2" max="2" width="21.28515625" style="1" customWidth="1"/>
    <col min="3" max="3" width="20.5703125" style="1" customWidth="1"/>
    <col min="4" max="4" width="19.7109375" style="1" customWidth="1"/>
    <col min="5" max="5" width="18.42578125" style="2" customWidth="1"/>
    <col min="6" max="6" width="17.7109375" style="2" customWidth="1"/>
    <col min="7" max="7" width="16.5703125" style="2" customWidth="1"/>
    <col min="8" max="8" width="16.28515625" style="2" customWidth="1"/>
    <col min="9" max="9" width="16.140625" style="2" customWidth="1"/>
    <col min="10" max="10" width="16.140625" style="4" customWidth="1"/>
    <col min="11" max="11" width="15.140625" style="2" customWidth="1"/>
    <col min="12" max="12" width="16.7109375" style="2" customWidth="1"/>
    <col min="13" max="13" width="18" style="2" customWidth="1"/>
    <col min="14" max="14" width="23" style="2" customWidth="1"/>
    <col min="15" max="15" width="14.85546875" style="2" customWidth="1"/>
    <col min="16" max="17" width="9.140625" style="2"/>
    <col min="18" max="18" width="11.28515625" style="2" customWidth="1"/>
    <col min="19" max="29" width="9.140625" style="2"/>
    <col min="30" max="30" width="0" style="2" hidden="1" customWidth="1"/>
    <col min="31" max="16384" width="9.140625" style="2"/>
  </cols>
  <sheetData>
    <row r="1" spans="1:15" s="4" customFormat="1" ht="30" customHeight="1" thickBot="1" x14ac:dyDescent="0.45">
      <c r="A1" s="15" t="s">
        <v>117</v>
      </c>
      <c r="B1" s="15"/>
      <c r="C1" s="15"/>
      <c r="D1" s="15"/>
      <c r="E1" s="16"/>
      <c r="F1" s="16"/>
      <c r="G1" s="15"/>
      <c r="H1" s="16"/>
    </row>
    <row r="2" spans="1:15" customFormat="1" ht="23.25" customHeight="1" thickTop="1" x14ac:dyDescent="0.25">
      <c r="J2" s="4"/>
    </row>
    <row r="3" spans="1:15" s="4" customFormat="1" ht="21" customHeight="1" x14ac:dyDescent="0.3">
      <c r="A3" s="19" t="s">
        <v>113</v>
      </c>
      <c r="B3" s="19"/>
      <c r="C3" s="5"/>
      <c r="D3" s="5"/>
      <c r="E3" s="20"/>
      <c r="F3" s="20"/>
      <c r="G3" s="20"/>
      <c r="H3" s="20"/>
    </row>
    <row r="4" spans="1:15" s="4" customFormat="1" ht="19.5" customHeight="1" x14ac:dyDescent="0.25">
      <c r="A4" s="19" t="s">
        <v>84</v>
      </c>
      <c r="B4" s="19"/>
      <c r="C4" s="5"/>
      <c r="D4" s="5"/>
      <c r="E4" s="5"/>
      <c r="F4" s="5"/>
      <c r="G4" s="5"/>
      <c r="H4" s="5"/>
    </row>
    <row r="5" spans="1:15" ht="84" customHeight="1" x14ac:dyDescent="0.35">
      <c r="A5" s="6" t="s">
        <v>43</v>
      </c>
      <c r="B5" s="21" t="s">
        <v>85</v>
      </c>
      <c r="C5" s="21" t="s">
        <v>86</v>
      </c>
      <c r="D5" s="21" t="s">
        <v>87</v>
      </c>
      <c r="E5" s="7" t="s">
        <v>88</v>
      </c>
      <c r="F5" s="7" t="s">
        <v>82</v>
      </c>
      <c r="G5" s="7" t="s">
        <v>83</v>
      </c>
      <c r="H5" s="8" t="s">
        <v>104</v>
      </c>
      <c r="I5" s="8" t="s">
        <v>105</v>
      </c>
      <c r="J5" s="8" t="s">
        <v>114</v>
      </c>
      <c r="K5" s="8" t="s">
        <v>106</v>
      </c>
      <c r="L5" s="8" t="s">
        <v>89</v>
      </c>
    </row>
    <row r="6" spans="1:15" ht="21.75" customHeight="1" x14ac:dyDescent="0.25">
      <c r="A6" s="25" t="s">
        <v>44</v>
      </c>
      <c r="B6" s="25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5" ht="14.45" customHeight="1" x14ac:dyDescent="0.25">
      <c r="A7" s="26" t="s">
        <v>45</v>
      </c>
      <c r="B7" s="35">
        <v>705379.86</v>
      </c>
      <c r="C7" s="35"/>
      <c r="D7" s="35"/>
      <c r="E7" s="36"/>
      <c r="F7" s="37">
        <v>564303.88800000004</v>
      </c>
      <c r="G7" s="37">
        <v>141075.97200000001</v>
      </c>
      <c r="H7" s="38"/>
      <c r="I7" s="39"/>
      <c r="J7" s="39"/>
      <c r="K7" s="39"/>
      <c r="L7" s="38">
        <v>705379.8600000001</v>
      </c>
      <c r="M7" s="18"/>
      <c r="N7" s="18"/>
      <c r="O7" s="18"/>
    </row>
    <row r="8" spans="1:15" ht="14.45" customHeight="1" x14ac:dyDescent="0.25">
      <c r="A8" s="26" t="s">
        <v>46</v>
      </c>
      <c r="B8" s="35">
        <v>2909292.69</v>
      </c>
      <c r="C8" s="35"/>
      <c r="D8" s="35"/>
      <c r="E8" s="36"/>
      <c r="F8" s="37">
        <v>2327434.1520000002</v>
      </c>
      <c r="G8" s="37">
        <v>581858.53800000006</v>
      </c>
      <c r="H8" s="38"/>
      <c r="I8" s="39"/>
      <c r="J8" s="39"/>
      <c r="K8" s="39"/>
      <c r="L8" s="38">
        <v>2909292.6900000004</v>
      </c>
      <c r="M8" s="18"/>
      <c r="N8" s="18"/>
      <c r="O8" s="18"/>
    </row>
    <row r="9" spans="1:15" ht="14.45" customHeight="1" x14ac:dyDescent="0.25">
      <c r="A9" s="26" t="s">
        <v>47</v>
      </c>
      <c r="B9" s="35">
        <v>916515.2</v>
      </c>
      <c r="C9" s="35"/>
      <c r="D9" s="35"/>
      <c r="E9" s="36"/>
      <c r="F9" s="37">
        <v>733212.16000000003</v>
      </c>
      <c r="G9" s="37">
        <v>183303.04000000001</v>
      </c>
      <c r="H9" s="38"/>
      <c r="I9" s="39"/>
      <c r="J9" s="39"/>
      <c r="K9" s="39"/>
      <c r="L9" s="38">
        <v>916515.20000000007</v>
      </c>
      <c r="M9" s="18"/>
      <c r="N9" s="18"/>
      <c r="O9" s="18"/>
    </row>
    <row r="10" spans="1:15" s="3" customFormat="1" ht="14.45" customHeight="1" thickBot="1" x14ac:dyDescent="0.3">
      <c r="A10" s="27" t="s">
        <v>48</v>
      </c>
      <c r="B10" s="40">
        <v>2773617.06</v>
      </c>
      <c r="C10" s="40"/>
      <c r="D10" s="40"/>
      <c r="E10" s="41"/>
      <c r="F10" s="42">
        <v>2218893.648</v>
      </c>
      <c r="G10" s="42">
        <v>554723.41200000001</v>
      </c>
      <c r="H10" s="43"/>
      <c r="I10" s="44"/>
      <c r="J10" s="44"/>
      <c r="K10" s="44"/>
      <c r="L10" s="43">
        <v>2773617.06</v>
      </c>
      <c r="M10" s="18"/>
      <c r="N10" s="18"/>
      <c r="O10" s="18"/>
    </row>
    <row r="11" spans="1:15" ht="14.45" customHeight="1" thickTop="1" x14ac:dyDescent="0.25">
      <c r="A11" s="28" t="s">
        <v>49</v>
      </c>
      <c r="B11" s="45">
        <f>SUBTOTAL(109,B6:B10)</f>
        <v>7304804.8100000005</v>
      </c>
      <c r="C11" s="46"/>
      <c r="D11" s="46"/>
      <c r="E11" s="36"/>
      <c r="F11" s="74">
        <f>F7+F8+F9+F10</f>
        <v>5843843.8480000002</v>
      </c>
      <c r="G11" s="74">
        <f>G7+G8+G9+G10</f>
        <v>1460960.9620000001</v>
      </c>
      <c r="H11" s="75"/>
      <c r="I11" s="75"/>
      <c r="J11" s="75"/>
      <c r="K11" s="75"/>
      <c r="L11" s="67">
        <f>SUBTOTAL(109,L6:L10)</f>
        <v>7304804.8100000005</v>
      </c>
      <c r="M11" s="18"/>
      <c r="N11" s="18"/>
      <c r="O11" s="18"/>
    </row>
    <row r="12" spans="1:15" ht="21.75" customHeight="1" x14ac:dyDescent="0.25">
      <c r="A12" s="25" t="s">
        <v>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17"/>
      <c r="N12" s="17"/>
      <c r="O12"/>
    </row>
    <row r="13" spans="1:15" x14ac:dyDescent="0.25">
      <c r="A13" s="26" t="s">
        <v>14</v>
      </c>
      <c r="B13" s="35"/>
      <c r="C13" s="49">
        <v>28632.770099999998</v>
      </c>
      <c r="D13" s="68"/>
      <c r="E13" s="47">
        <f>SUM(Table134[[#This Row],[FTE Funding for Alternative French (French immersion) 2024-25]:[FTE Funding for French as a second language 2024-25]])</f>
        <v>28632.770099999998</v>
      </c>
      <c r="F13" s="50">
        <f>Table134[[#This Row],[Total FTE Funding
2024-25]]*0.8</f>
        <v>22906.216079999998</v>
      </c>
      <c r="G13" s="50">
        <f>Table134[[#This Row],[Total FTE Funding
2024-25]]*0.2</f>
        <v>5726.5540199999996</v>
      </c>
      <c r="H13" s="51"/>
      <c r="I13" s="50"/>
      <c r="J13" s="50"/>
      <c r="K13" s="50"/>
      <c r="L13" s="47">
        <f>SUM(E13,H13)</f>
        <v>28632.770099999998</v>
      </c>
    </row>
    <row r="14" spans="1:15" x14ac:dyDescent="0.25">
      <c r="A14" s="26" t="s">
        <v>15</v>
      </c>
      <c r="B14" s="35"/>
      <c r="C14" s="49">
        <v>46319.603200000005</v>
      </c>
      <c r="D14" s="49">
        <v>19710.063845000001</v>
      </c>
      <c r="E14" s="47">
        <f>SUM(Table134[[#This Row],[FTE Funding for Alternative French (French immersion) 2024-25]:[FTE Funding for French as a second language 2024-25]])</f>
        <v>66029.667045000009</v>
      </c>
      <c r="F14" s="50">
        <f>Table134[[#This Row],[Total FTE Funding
2024-25]]*0.8</f>
        <v>52823.733636000012</v>
      </c>
      <c r="G14" s="50">
        <f>Table134[[#This Row],[Total FTE Funding
2024-25]]*0.2</f>
        <v>13205.933409000003</v>
      </c>
      <c r="H14" s="51">
        <v>9807</v>
      </c>
      <c r="I14" s="50">
        <f>Table134[[#This Row],[Hub Project Funding for French Immersion and FSL 2024-25]]*0.8</f>
        <v>7845.6</v>
      </c>
      <c r="J14" s="50"/>
      <c r="K14" s="50">
        <f>Table134[[#This Row],[Hub Project Funding for French Immersion and FSL 2024-25]]*0.2</f>
        <v>1961.4</v>
      </c>
      <c r="L14" s="47">
        <f t="shared" ref="L14:L77" si="0">SUM(E14,H14)</f>
        <v>75836.667045000009</v>
      </c>
      <c r="M14" s="4"/>
    </row>
    <row r="15" spans="1:15" ht="15" customHeight="1" x14ac:dyDescent="0.25">
      <c r="A15" s="26" t="s">
        <v>16</v>
      </c>
      <c r="B15" s="35"/>
      <c r="C15" s="49">
        <v>296115.34000000003</v>
      </c>
      <c r="D15" s="49">
        <v>8993.9611800000002</v>
      </c>
      <c r="E15" s="47">
        <f>SUM(Table134[[#This Row],[FTE Funding for Alternative French (French immersion) 2024-25]:[FTE Funding for French as a second language 2024-25]])</f>
        <v>305109.30118000001</v>
      </c>
      <c r="F15" s="50">
        <f>Table134[[#This Row],[Total FTE Funding
2024-25]]*0.8</f>
        <v>244087.44094400003</v>
      </c>
      <c r="G15" s="50">
        <f>Table134[[#This Row],[Total FTE Funding
2024-25]]*0.2</f>
        <v>61021.860236000008</v>
      </c>
      <c r="H15" s="51"/>
      <c r="I15" s="50"/>
      <c r="J15" s="50"/>
      <c r="K15" s="50"/>
      <c r="L15" s="47">
        <f t="shared" si="0"/>
        <v>305109.30118000001</v>
      </c>
      <c r="M15" s="4"/>
    </row>
    <row r="16" spans="1:15" x14ac:dyDescent="0.25">
      <c r="A16" s="26" t="s">
        <v>58</v>
      </c>
      <c r="B16" s="35"/>
      <c r="C16" s="49">
        <v>560475.22</v>
      </c>
      <c r="D16" s="49">
        <v>221665.89075499994</v>
      </c>
      <c r="E16" s="47">
        <f>SUM(Table134[[#This Row],[FTE Funding for Alternative French (French immersion) 2024-25]:[FTE Funding for French as a second language 2024-25]])</f>
        <v>782141.11075499991</v>
      </c>
      <c r="F16" s="50">
        <f>Table134[[#This Row],[Total FTE Funding
2024-25]]*0.8</f>
        <v>625712.88860399998</v>
      </c>
      <c r="G16" s="50">
        <f>Table134[[#This Row],[Total FTE Funding
2024-25]]*0.2</f>
        <v>156428.22215099999</v>
      </c>
      <c r="H16" s="51"/>
      <c r="I16" s="50"/>
      <c r="J16" s="50"/>
      <c r="K16" s="50"/>
      <c r="L16" s="47">
        <f t="shared" si="0"/>
        <v>782141.11075499991</v>
      </c>
      <c r="M16" s="4"/>
    </row>
    <row r="17" spans="1:13" x14ac:dyDescent="0.25">
      <c r="A17" s="26" t="s">
        <v>17</v>
      </c>
      <c r="B17" s="35"/>
      <c r="C17" s="49">
        <f>1487365.98-52733/2</f>
        <v>1460999.48</v>
      </c>
      <c r="D17" s="49">
        <f>250754.536215-52733/2</f>
        <v>224388.036215</v>
      </c>
      <c r="E17" s="47">
        <f>SUM(Table134[[#This Row],[FTE Funding for Alternative French (French immersion) 2024-25]:[FTE Funding for French as a second language 2024-25]])</f>
        <v>1685387.5162150001</v>
      </c>
      <c r="F17" s="50">
        <f>Table134[[#This Row],[Total FTE Funding
2024-25]]*0.8</f>
        <v>1348310.0129720001</v>
      </c>
      <c r="G17" s="50">
        <v>294891.19</v>
      </c>
      <c r="H17" s="51">
        <v>154333</v>
      </c>
      <c r="I17" s="50">
        <v>207066</v>
      </c>
      <c r="J17" s="50"/>
      <c r="K17" s="50"/>
      <c r="L17" s="47">
        <f>SUM(E17,I17)</f>
        <v>1892453.5162150001</v>
      </c>
      <c r="M17" s="4"/>
    </row>
    <row r="18" spans="1:13" x14ac:dyDescent="0.25">
      <c r="A18" s="26" t="s">
        <v>57</v>
      </c>
      <c r="B18" s="35"/>
      <c r="C18" s="49">
        <v>69118.542000000001</v>
      </c>
      <c r="D18" s="49">
        <v>6048.1189100000001</v>
      </c>
      <c r="E18" s="47">
        <f>SUM(Table134[[#This Row],[FTE Funding for Alternative French (French immersion) 2024-25]:[FTE Funding for French as a second language 2024-25]])</f>
        <v>75166.660910000006</v>
      </c>
      <c r="F18" s="50">
        <f>Table134[[#This Row],[Total FTE Funding
2024-25]]*0.8</f>
        <v>60133.328728000008</v>
      </c>
      <c r="G18" s="50">
        <f>Table134[[#This Row],[Total FTE Funding
2024-25]]*0.2</f>
        <v>15033.332182000002</v>
      </c>
      <c r="H18" s="51"/>
      <c r="I18" s="50"/>
      <c r="J18" s="50"/>
      <c r="K18" s="50"/>
      <c r="L18" s="47">
        <f t="shared" si="0"/>
        <v>75166.660910000006</v>
      </c>
      <c r="M18" s="4"/>
    </row>
    <row r="19" spans="1:13" x14ac:dyDescent="0.25">
      <c r="A19" s="26" t="s">
        <v>18</v>
      </c>
      <c r="B19" s="35"/>
      <c r="C19" s="49">
        <v>70009.055999999997</v>
      </c>
      <c r="D19" s="49">
        <v>4693.12255</v>
      </c>
      <c r="E19" s="47">
        <f>SUM(Table134[[#This Row],[FTE Funding for Alternative French (French immersion) 2024-25]:[FTE Funding for French as a second language 2024-25]])</f>
        <v>74702.178549999997</v>
      </c>
      <c r="F19" s="50">
        <f>Table134[[#This Row],[Total FTE Funding
2024-25]]*0.8</f>
        <v>59761.742839999999</v>
      </c>
      <c r="G19" s="50">
        <f>Table134[[#This Row],[Total FTE Funding
2024-25]]*0.2</f>
        <v>14940.43571</v>
      </c>
      <c r="H19" s="51">
        <v>2100</v>
      </c>
      <c r="I19" s="50">
        <f>Table134[[#This Row],[Hub Project Funding for French Immersion and FSL 2024-25]]*0.8</f>
        <v>1680</v>
      </c>
      <c r="J19" s="50"/>
      <c r="K19" s="50">
        <f>Table134[[#This Row],[Hub Project Funding for French Immersion and FSL 2024-25]]*0.2</f>
        <v>420</v>
      </c>
      <c r="L19" s="47">
        <f t="shared" si="0"/>
        <v>76802.178549999997</v>
      </c>
      <c r="M19" s="4"/>
    </row>
    <row r="20" spans="1:13" x14ac:dyDescent="0.25">
      <c r="A20" s="26" t="s">
        <v>59</v>
      </c>
      <c r="B20" s="35"/>
      <c r="C20" s="49">
        <v>98731.062000000005</v>
      </c>
      <c r="D20" s="49">
        <v>30906.867130000002</v>
      </c>
      <c r="E20" s="47">
        <f>SUM(Table134[[#This Row],[FTE Funding for Alternative French (French immersion) 2024-25]:[FTE Funding for French as a second language 2024-25]])</f>
        <v>129637.92913</v>
      </c>
      <c r="F20" s="50">
        <f>Table134[[#This Row],[Total FTE Funding
2024-25]]*0.8</f>
        <v>103710.34330400001</v>
      </c>
      <c r="G20" s="50">
        <f>Table134[[#This Row],[Total FTE Funding
2024-25]]*0.2</f>
        <v>25927.585826000002</v>
      </c>
      <c r="H20" s="51"/>
      <c r="I20" s="50"/>
      <c r="J20" s="50"/>
      <c r="K20" s="50"/>
      <c r="L20" s="47">
        <f t="shared" si="0"/>
        <v>129637.92913</v>
      </c>
      <c r="M20" s="4"/>
    </row>
    <row r="21" spans="1:13" s="4" customFormat="1" x14ac:dyDescent="0.25">
      <c r="A21" s="31" t="s">
        <v>80</v>
      </c>
      <c r="B21" s="52"/>
      <c r="C21" s="49"/>
      <c r="D21" s="49">
        <v>1613.1780000000001</v>
      </c>
      <c r="E21" s="47">
        <f>SUM(Table134[[#This Row],[FTE Funding for Alternative French (French immersion) 2024-25]:[FTE Funding for French as a second language 2024-25]])</f>
        <v>1613.1780000000001</v>
      </c>
      <c r="F21" s="50">
        <f>Table134[[#This Row],[Total FTE Funding
2024-25]]*0.8</f>
        <v>1290.5424000000003</v>
      </c>
      <c r="G21" s="50">
        <f>Table134[[#This Row],[Total FTE Funding
2024-25]]*0.2</f>
        <v>322.63560000000007</v>
      </c>
      <c r="H21" s="51"/>
      <c r="I21" s="50"/>
      <c r="J21" s="50"/>
      <c r="K21" s="50"/>
      <c r="L21" s="47">
        <f t="shared" si="0"/>
        <v>1613.1780000000001</v>
      </c>
    </row>
    <row r="22" spans="1:13" x14ac:dyDescent="0.25">
      <c r="A22" s="26" t="s">
        <v>55</v>
      </c>
      <c r="B22" s="35"/>
      <c r="C22" s="49"/>
      <c r="D22" s="49">
        <v>6531.1212300000007</v>
      </c>
      <c r="E22" s="47">
        <f>SUM(Table134[[#This Row],[FTE Funding for Alternative French (French immersion) 2024-25]:[FTE Funding for French as a second language 2024-25]])</f>
        <v>6531.1212300000007</v>
      </c>
      <c r="F22" s="50">
        <f>Table134[[#This Row],[Total FTE Funding
2024-25]]*0.8</f>
        <v>5224.8969840000009</v>
      </c>
      <c r="G22" s="50">
        <f>Table134[[#This Row],[Total FTE Funding
2024-25]]*0.2</f>
        <v>1306.2242460000002</v>
      </c>
      <c r="H22" s="51"/>
      <c r="I22" s="50"/>
      <c r="J22" s="50"/>
      <c r="K22" s="50"/>
      <c r="L22" s="47">
        <f t="shared" si="0"/>
        <v>6531.1212300000007</v>
      </c>
      <c r="M22" s="4"/>
    </row>
    <row r="23" spans="1:13" x14ac:dyDescent="0.25">
      <c r="A23" s="26" t="s">
        <v>60</v>
      </c>
      <c r="B23" s="35"/>
      <c r="C23" s="49">
        <v>661065.84000000008</v>
      </c>
      <c r="D23" s="49">
        <v>249107.81512500002</v>
      </c>
      <c r="E23" s="47">
        <f>SUM(Table134[[#This Row],[FTE Funding for Alternative French (French immersion) 2024-25]:[FTE Funding for French as a second language 2024-25]])</f>
        <v>910173.65512500005</v>
      </c>
      <c r="F23" s="50">
        <f>Table134[[#This Row],[Total FTE Funding
2024-25]]*0.8</f>
        <v>728138.92410000006</v>
      </c>
      <c r="G23" s="50">
        <f>Table134[[#This Row],[Total FTE Funding
2024-25]]*0.2</f>
        <v>182034.73102500002</v>
      </c>
      <c r="H23" s="51"/>
      <c r="I23" s="50"/>
      <c r="J23" s="50"/>
      <c r="K23" s="50"/>
      <c r="L23" s="47">
        <f t="shared" si="0"/>
        <v>910173.65512500005</v>
      </c>
      <c r="M23" s="4"/>
    </row>
    <row r="24" spans="1:13" ht="15.75" customHeight="1" x14ac:dyDescent="0.25">
      <c r="A24" s="26" t="s">
        <v>19</v>
      </c>
      <c r="B24" s="35"/>
      <c r="C24" s="49">
        <v>742158.79999999993</v>
      </c>
      <c r="D24" s="49">
        <v>826019.35707599984</v>
      </c>
      <c r="E24" s="47">
        <f>SUM(Table134[[#This Row],[FTE Funding for Alternative French (French immersion) 2024-25]:[FTE Funding for French as a second language 2024-25]])</f>
        <v>1568178.1570759998</v>
      </c>
      <c r="F24" s="50">
        <f>Table134[[#This Row],[Total FTE Funding
2024-25]]*0.8</f>
        <v>1254542.5256607998</v>
      </c>
      <c r="G24" s="50">
        <f>Table134[[#This Row],[Total FTE Funding
2024-25]]*0.2</f>
        <v>313635.63141519995</v>
      </c>
      <c r="H24" s="51">
        <v>308326</v>
      </c>
      <c r="I24" s="50">
        <f>Table134[[#This Row],[Hub Project Funding for French Immersion and FSL 2024-25]]*0.8</f>
        <v>246660.80000000002</v>
      </c>
      <c r="J24" s="50"/>
      <c r="K24" s="50">
        <f>Table134[[#This Row],[Hub Project Funding for French Immersion and FSL 2024-25]]*0.2</f>
        <v>61665.200000000004</v>
      </c>
      <c r="L24" s="47">
        <f t="shared" si="0"/>
        <v>1876504.1570759998</v>
      </c>
      <c r="M24" s="4"/>
    </row>
    <row r="25" spans="1:13" x14ac:dyDescent="0.25">
      <c r="A25" s="26" t="s">
        <v>61</v>
      </c>
      <c r="B25" s="35"/>
      <c r="C25" s="49">
        <v>93550.285599999988</v>
      </c>
      <c r="D25" s="49">
        <v>15934.276289999996</v>
      </c>
      <c r="E25" s="47">
        <f>SUM(Table134[[#This Row],[FTE Funding for Alternative French (French immersion) 2024-25]:[FTE Funding for French as a second language 2024-25]])</f>
        <v>109484.56188999998</v>
      </c>
      <c r="F25" s="50">
        <f>Table134[[#This Row],[Total FTE Funding
2024-25]]*0.8</f>
        <v>87587.649511999989</v>
      </c>
      <c r="G25" s="50">
        <f>Table134[[#This Row],[Total FTE Funding
2024-25]]*0.2</f>
        <v>21896.912377999997</v>
      </c>
      <c r="H25" s="51"/>
      <c r="I25" s="50"/>
      <c r="J25" s="50"/>
      <c r="K25" s="50"/>
      <c r="L25" s="47">
        <f t="shared" si="0"/>
        <v>109484.56188999998</v>
      </c>
      <c r="M25" s="4"/>
    </row>
    <row r="26" spans="1:13" x14ac:dyDescent="0.25">
      <c r="A26" s="26" t="s">
        <v>20</v>
      </c>
      <c r="B26" s="35"/>
      <c r="C26" s="49">
        <v>226823.41999999998</v>
      </c>
      <c r="D26" s="49">
        <v>62613.344449999982</v>
      </c>
      <c r="E26" s="47">
        <f>SUM(Table134[[#This Row],[FTE Funding for Alternative French (French immersion) 2024-25]:[FTE Funding for French as a second language 2024-25]])</f>
        <v>289436.76444999996</v>
      </c>
      <c r="F26" s="50">
        <f>Table134[[#This Row],[Total FTE Funding
2024-25]]*0.8</f>
        <v>231549.41155999998</v>
      </c>
      <c r="G26" s="50">
        <f>Table134[[#This Row],[Total FTE Funding
2024-25]]*0.2</f>
        <v>57887.352889999995</v>
      </c>
      <c r="H26" s="53"/>
      <c r="I26" s="50"/>
      <c r="J26" s="50"/>
      <c r="K26" s="50"/>
      <c r="L26" s="47">
        <f t="shared" si="0"/>
        <v>289436.76444999996</v>
      </c>
      <c r="M26" s="4"/>
    </row>
    <row r="27" spans="1:13" x14ac:dyDescent="0.25">
      <c r="A27" s="26" t="s">
        <v>62</v>
      </c>
      <c r="B27" s="35"/>
      <c r="C27" s="49"/>
      <c r="D27" s="49">
        <v>12175.531070000003</v>
      </c>
      <c r="E27" s="47">
        <f>SUM(Table134[[#This Row],[FTE Funding for Alternative French (French immersion) 2024-25]:[FTE Funding for French as a second language 2024-25]])</f>
        <v>12175.531070000003</v>
      </c>
      <c r="F27" s="50">
        <f>Table134[[#This Row],[Total FTE Funding
2024-25]]*0.8</f>
        <v>9740.4248560000033</v>
      </c>
      <c r="G27" s="50">
        <f>Table134[[#This Row],[Total FTE Funding
2024-25]]*0.2</f>
        <v>2435.1062140000008</v>
      </c>
      <c r="H27" s="51"/>
      <c r="I27" s="50"/>
      <c r="J27" s="50"/>
      <c r="K27" s="50"/>
      <c r="L27" s="47">
        <f t="shared" si="0"/>
        <v>12175.531070000003</v>
      </c>
      <c r="M27" s="4"/>
    </row>
    <row r="28" spans="1:13" x14ac:dyDescent="0.25">
      <c r="A28" s="26" t="s">
        <v>21</v>
      </c>
      <c r="B28" s="35"/>
      <c r="C28" s="49">
        <v>86834.15</v>
      </c>
      <c r="D28" s="49">
        <v>35053.052315000008</v>
      </c>
      <c r="E28" s="47">
        <f>SUM(Table134[[#This Row],[FTE Funding for Alternative French (French immersion) 2024-25]:[FTE Funding for French as a second language 2024-25]])</f>
        <v>121887.202315</v>
      </c>
      <c r="F28" s="50">
        <f>Table134[[#This Row],[Total FTE Funding
2024-25]]*0.8</f>
        <v>97509.761852000011</v>
      </c>
      <c r="G28" s="50">
        <f>Table134[[#This Row],[Total FTE Funding
2024-25]]*0.2</f>
        <v>24377.440463000003</v>
      </c>
      <c r="H28" s="51"/>
      <c r="I28" s="50"/>
      <c r="J28" s="50"/>
      <c r="K28" s="50"/>
      <c r="L28" s="47">
        <f t="shared" si="0"/>
        <v>121887.202315</v>
      </c>
      <c r="M28" s="4"/>
    </row>
    <row r="29" spans="1:13" ht="15.75" customHeight="1" x14ac:dyDescent="0.25">
      <c r="A29" s="26" t="s">
        <v>63</v>
      </c>
      <c r="B29" s="35"/>
      <c r="C29" s="49">
        <v>51373.691200000001</v>
      </c>
      <c r="D29" s="49">
        <v>16172.92909</v>
      </c>
      <c r="E29" s="47">
        <f>SUM(Table134[[#This Row],[FTE Funding for Alternative French (French immersion) 2024-25]:[FTE Funding for French as a second language 2024-25]])</f>
        <v>67546.620290000006</v>
      </c>
      <c r="F29" s="50">
        <f>Table134[[#This Row],[Total FTE Funding
2024-25]]*0.8</f>
        <v>54037.296232000008</v>
      </c>
      <c r="G29" s="50">
        <f>Table134[[#This Row],[Total FTE Funding
2024-25]]*0.2</f>
        <v>13509.324058000002</v>
      </c>
      <c r="H29" s="51"/>
      <c r="I29" s="50"/>
      <c r="J29" s="50"/>
      <c r="K29" s="50"/>
      <c r="L29" s="47">
        <f t="shared" si="0"/>
        <v>67546.620290000006</v>
      </c>
      <c r="M29" s="4"/>
    </row>
    <row r="30" spans="1:13" x14ac:dyDescent="0.25">
      <c r="A30" s="26" t="s">
        <v>22</v>
      </c>
      <c r="B30" s="35"/>
      <c r="C30" s="49">
        <v>88893.181800000006</v>
      </c>
      <c r="D30" s="49">
        <v>6852.6228499999997</v>
      </c>
      <c r="E30" s="47">
        <f>SUM(Table134[[#This Row],[FTE Funding for Alternative French (French immersion) 2024-25]:[FTE Funding for French as a second language 2024-25]])</f>
        <v>95745.804650000005</v>
      </c>
      <c r="F30" s="50">
        <f>Table134[[#This Row],[Total FTE Funding
2024-25]]*0.8</f>
        <v>76596.643720000007</v>
      </c>
      <c r="G30" s="50">
        <f>Table134[[#This Row],[Total FTE Funding
2024-25]]*0.2</f>
        <v>19149.160930000002</v>
      </c>
      <c r="H30" s="51"/>
      <c r="I30" s="50"/>
      <c r="J30" s="50"/>
      <c r="K30" s="50"/>
      <c r="L30" s="47">
        <f t="shared" si="0"/>
        <v>95745.804650000005</v>
      </c>
      <c r="M30" s="4"/>
    </row>
    <row r="31" spans="1:13" x14ac:dyDescent="0.25">
      <c r="A31" s="26" t="s">
        <v>23</v>
      </c>
      <c r="B31" s="35"/>
      <c r="C31" s="49">
        <v>18479.736000000001</v>
      </c>
      <c r="D31" s="49">
        <v>1655.5376399999998</v>
      </c>
      <c r="E31" s="47">
        <f>SUM(Table134[[#This Row],[FTE Funding for Alternative French (French immersion) 2024-25]:[FTE Funding for French as a second language 2024-25]])</f>
        <v>20135.273639999999</v>
      </c>
      <c r="F31" s="50">
        <f>Table134[[#This Row],[Total FTE Funding
2024-25]]*0.8</f>
        <v>16108.218912</v>
      </c>
      <c r="G31" s="50">
        <f>Table134[[#This Row],[Total FTE Funding
2024-25]]*0.2</f>
        <v>4027.0547280000001</v>
      </c>
      <c r="H31" s="51"/>
      <c r="I31" s="50"/>
      <c r="J31" s="50"/>
      <c r="K31" s="50"/>
      <c r="L31" s="47">
        <f t="shared" si="0"/>
        <v>20135.273639999999</v>
      </c>
      <c r="M31" s="4"/>
    </row>
    <row r="32" spans="1:13" x14ac:dyDescent="0.25">
      <c r="A32" s="26" t="s">
        <v>67</v>
      </c>
      <c r="B32" s="35"/>
      <c r="C32" s="49">
        <v>142186.28640000001</v>
      </c>
      <c r="D32" s="49">
        <v>12170.419680000001</v>
      </c>
      <c r="E32" s="47">
        <f>SUM(Table134[[#This Row],[FTE Funding for Alternative French (French immersion) 2024-25]:[FTE Funding for French as a second language 2024-25]])</f>
        <v>154356.70608</v>
      </c>
      <c r="F32" s="50">
        <f>Table134[[#This Row],[Total FTE Funding
2024-25]]*0.8</f>
        <v>123485.364864</v>
      </c>
      <c r="G32" s="50">
        <f>Table134[[#This Row],[Total FTE Funding
2024-25]]*0.2</f>
        <v>30871.341216000001</v>
      </c>
      <c r="H32" s="51"/>
      <c r="I32" s="50"/>
      <c r="J32" s="50"/>
      <c r="K32" s="50"/>
      <c r="L32" s="47">
        <f t="shared" si="0"/>
        <v>154356.70608</v>
      </c>
      <c r="M32" s="4"/>
    </row>
    <row r="33" spans="1:13" x14ac:dyDescent="0.25">
      <c r="A33" s="26" t="s">
        <v>24</v>
      </c>
      <c r="B33" s="35"/>
      <c r="C33" s="49">
        <v>132525.6624</v>
      </c>
      <c r="D33" s="49">
        <v>28833.458049999994</v>
      </c>
      <c r="E33" s="47">
        <f>SUM(Table134[[#This Row],[FTE Funding for Alternative French (French immersion) 2024-25]:[FTE Funding for French as a second language 2024-25]])</f>
        <v>161359.12044999999</v>
      </c>
      <c r="F33" s="50">
        <f>Table134[[#This Row],[Total FTE Funding
2024-25]]*0.8</f>
        <v>129087.29635999999</v>
      </c>
      <c r="G33" s="50">
        <f>Table134[[#This Row],[Total FTE Funding
2024-25]]*0.2</f>
        <v>32271.824089999998</v>
      </c>
      <c r="H33" s="51"/>
      <c r="I33" s="50"/>
      <c r="J33" s="50"/>
      <c r="K33" s="50"/>
      <c r="L33" s="47">
        <f t="shared" si="0"/>
        <v>161359.12044999999</v>
      </c>
      <c r="M33" s="4"/>
    </row>
    <row r="34" spans="1:13" x14ac:dyDescent="0.25">
      <c r="A34" s="26" t="s">
        <v>64</v>
      </c>
      <c r="B34" s="35"/>
      <c r="C34" s="49">
        <v>114766.6875</v>
      </c>
      <c r="D34" s="49">
        <v>15021.93865</v>
      </c>
      <c r="E34" s="47">
        <f>SUM(Table134[[#This Row],[FTE Funding for Alternative French (French immersion) 2024-25]:[FTE Funding for French as a second language 2024-25]])</f>
        <v>129788.62615</v>
      </c>
      <c r="F34" s="50">
        <f>Table134[[#This Row],[Total FTE Funding
2024-25]]*0.8</f>
        <v>103830.90092</v>
      </c>
      <c r="G34" s="50">
        <f>Table134[[#This Row],[Total FTE Funding
2024-25]]*0.2</f>
        <v>25957.72523</v>
      </c>
      <c r="H34" s="51"/>
      <c r="I34" s="50"/>
      <c r="J34" s="50"/>
      <c r="K34" s="50"/>
      <c r="L34" s="47">
        <f t="shared" si="0"/>
        <v>129788.62615</v>
      </c>
      <c r="M34" s="4"/>
    </row>
    <row r="35" spans="1:13" x14ac:dyDescent="0.25">
      <c r="A35" s="26" t="s">
        <v>68</v>
      </c>
      <c r="B35" s="35"/>
      <c r="C35" s="49">
        <v>169372.7378</v>
      </c>
      <c r="D35" s="49">
        <v>14752.235520000002</v>
      </c>
      <c r="E35" s="47">
        <f>SUM(Table134[[#This Row],[FTE Funding for Alternative French (French immersion) 2024-25]:[FTE Funding for French as a second language 2024-25]])</f>
        <v>184124.97331999999</v>
      </c>
      <c r="F35" s="50">
        <f>Table134[[#This Row],[Total FTE Funding
2024-25]]*0.8</f>
        <v>147299.97865599999</v>
      </c>
      <c r="G35" s="50">
        <f>Table134[[#This Row],[Total FTE Funding
2024-25]]*0.2</f>
        <v>36824.994663999998</v>
      </c>
      <c r="H35" s="51">
        <v>70934</v>
      </c>
      <c r="I35" s="50">
        <f>Table134[[#This Row],[Hub Project Funding for French Immersion and FSL 2024-25]]*0.8</f>
        <v>56747.200000000004</v>
      </c>
      <c r="J35" s="50"/>
      <c r="K35" s="50">
        <f>Table134[[#This Row],[Hub Project Funding for French Immersion and FSL 2024-25]]*0.2</f>
        <v>14186.800000000001</v>
      </c>
      <c r="L35" s="47">
        <f t="shared" si="0"/>
        <v>255058.97331999999</v>
      </c>
      <c r="M35" s="4"/>
    </row>
    <row r="36" spans="1:13" x14ac:dyDescent="0.25">
      <c r="A36" s="26" t="s">
        <v>25</v>
      </c>
      <c r="B36" s="35"/>
      <c r="C36" s="49">
        <v>25436.553999999996</v>
      </c>
      <c r="D36" s="49">
        <v>7681.9097400000001</v>
      </c>
      <c r="E36" s="47">
        <f>SUM(Table134[[#This Row],[FTE Funding for Alternative French (French immersion) 2024-25]:[FTE Funding for French as a second language 2024-25]])</f>
        <v>33118.463739999999</v>
      </c>
      <c r="F36" s="50">
        <f>Table134[[#This Row],[Total FTE Funding
2024-25]]*0.8</f>
        <v>26494.770992000002</v>
      </c>
      <c r="G36" s="50">
        <f>Table134[[#This Row],[Total FTE Funding
2024-25]]*0.2</f>
        <v>6623.6927480000004</v>
      </c>
      <c r="H36" s="51"/>
      <c r="I36" s="50"/>
      <c r="J36" s="50"/>
      <c r="K36" s="50"/>
      <c r="L36" s="47">
        <f t="shared" si="0"/>
        <v>33118.463739999999</v>
      </c>
      <c r="M36" s="4"/>
    </row>
    <row r="37" spans="1:13" x14ac:dyDescent="0.25">
      <c r="A37" s="26" t="s">
        <v>26</v>
      </c>
      <c r="B37" s="35"/>
      <c r="C37" s="49">
        <v>29395.850000000002</v>
      </c>
      <c r="D37" s="49">
        <v>1244.8905600000001</v>
      </c>
      <c r="E37" s="47">
        <f>SUM(Table134[[#This Row],[FTE Funding for Alternative French (French immersion) 2024-25]:[FTE Funding for French as a second language 2024-25]])</f>
        <v>30640.740560000002</v>
      </c>
      <c r="F37" s="50">
        <f>Table134[[#This Row],[Total FTE Funding
2024-25]]*0.8</f>
        <v>24512.592448000003</v>
      </c>
      <c r="G37" s="50">
        <f>Table134[[#This Row],[Total FTE Funding
2024-25]]*0.2</f>
        <v>6128.1481120000008</v>
      </c>
      <c r="H37" s="51"/>
      <c r="I37" s="50"/>
      <c r="J37" s="50"/>
      <c r="K37" s="50"/>
      <c r="L37" s="47">
        <f t="shared" si="0"/>
        <v>30640.740560000002</v>
      </c>
      <c r="M37" s="4"/>
    </row>
    <row r="38" spans="1:13" x14ac:dyDescent="0.25">
      <c r="A38" s="26" t="s">
        <v>65</v>
      </c>
      <c r="B38" s="35"/>
      <c r="C38" s="49">
        <v>68809.573799999998</v>
      </c>
      <c r="D38" s="49">
        <v>9422.9111300000004</v>
      </c>
      <c r="E38" s="47">
        <f>SUM(Table134[[#This Row],[FTE Funding for Alternative French (French immersion) 2024-25]:[FTE Funding for French as a second language 2024-25]])</f>
        <v>78232.484930000006</v>
      </c>
      <c r="F38" s="50">
        <f>Table134[[#This Row],[Total FTE Funding
2024-25]]*0.8</f>
        <v>62585.987944000008</v>
      </c>
      <c r="G38" s="50">
        <f>Table134[[#This Row],[Total FTE Funding
2024-25]]*0.2</f>
        <v>15646.496986000002</v>
      </c>
      <c r="H38" s="51"/>
      <c r="I38" s="50"/>
      <c r="J38" s="50"/>
      <c r="K38" s="50"/>
      <c r="L38" s="47">
        <f t="shared" si="0"/>
        <v>78232.484930000006</v>
      </c>
      <c r="M38" s="4"/>
    </row>
    <row r="39" spans="1:13" s="4" customFormat="1" x14ac:dyDescent="0.25">
      <c r="A39" s="26" t="s">
        <v>107</v>
      </c>
      <c r="B39" s="35"/>
      <c r="C39" s="49"/>
      <c r="D39" s="49">
        <v>1208.5483300000001</v>
      </c>
      <c r="E39" s="47">
        <f>SUM(Table134[[#This Row],[FTE Funding for Alternative French (French immersion) 2024-25]:[FTE Funding for French as a second language 2024-25]])</f>
        <v>1208.5483300000001</v>
      </c>
      <c r="F39" s="50">
        <f>Table134[[#This Row],[Total FTE Funding
2024-25]]*0.8</f>
        <v>966.83866400000011</v>
      </c>
      <c r="G39" s="50">
        <f>Table134[[#This Row],[Total FTE Funding
2024-25]]*0.2</f>
        <v>241.70966600000003</v>
      </c>
      <c r="H39" s="50"/>
      <c r="I39" s="50"/>
      <c r="J39" s="50"/>
      <c r="K39" s="50"/>
      <c r="L39" s="47">
        <f t="shared" si="0"/>
        <v>1208.5483300000001</v>
      </c>
    </row>
    <row r="40" spans="1:13" x14ac:dyDescent="0.25">
      <c r="A40" s="26" t="s">
        <v>66</v>
      </c>
      <c r="B40" s="35"/>
      <c r="C40" s="49">
        <v>114559.00199999999</v>
      </c>
      <c r="D40" s="49">
        <v>8419.2528000000002</v>
      </c>
      <c r="E40" s="47">
        <f>SUM(Table134[[#This Row],[FTE Funding for Alternative French (French immersion) 2024-25]:[FTE Funding for French as a second language 2024-25]])</f>
        <v>122978.2548</v>
      </c>
      <c r="F40" s="50">
        <f>Table134[[#This Row],[Total FTE Funding
2024-25]]*0.8</f>
        <v>98382.603839999996</v>
      </c>
      <c r="G40" s="50">
        <f>Table134[[#This Row],[Total FTE Funding
2024-25]]*0.2</f>
        <v>24595.650959999999</v>
      </c>
      <c r="H40" s="51"/>
      <c r="I40" s="50"/>
      <c r="J40" s="50"/>
      <c r="K40" s="50"/>
      <c r="L40" s="47">
        <f t="shared" si="0"/>
        <v>122978.2548</v>
      </c>
      <c r="M40" s="4"/>
    </row>
    <row r="41" spans="1:13" x14ac:dyDescent="0.25">
      <c r="A41" s="26" t="s">
        <v>27</v>
      </c>
      <c r="B41" s="35"/>
      <c r="C41" s="49">
        <v>191669.19809999998</v>
      </c>
      <c r="D41" s="49">
        <v>30389.798895</v>
      </c>
      <c r="E41" s="47">
        <f>SUM(Table134[[#This Row],[FTE Funding for Alternative French (French immersion) 2024-25]:[FTE Funding for French as a second language 2024-25]])</f>
        <v>222058.99699499999</v>
      </c>
      <c r="F41" s="50">
        <f>Table134[[#This Row],[Total FTE Funding
2024-25]]*0.8</f>
        <v>177647.19759600001</v>
      </c>
      <c r="G41" s="50">
        <f>Table134[[#This Row],[Total FTE Funding
2024-25]]*0.2</f>
        <v>44411.799399000003</v>
      </c>
      <c r="H41" s="51"/>
      <c r="I41" s="50"/>
      <c r="J41" s="50"/>
      <c r="K41" s="50"/>
      <c r="L41" s="47">
        <f t="shared" si="0"/>
        <v>222058.99699499999</v>
      </c>
      <c r="M41" s="4"/>
    </row>
    <row r="42" spans="1:13" x14ac:dyDescent="0.25">
      <c r="A42" s="26" t="s">
        <v>69</v>
      </c>
      <c r="B42" s="35"/>
      <c r="C42" s="49">
        <v>14342.795100000001</v>
      </c>
      <c r="D42" s="49">
        <v>1569.5014799999999</v>
      </c>
      <c r="E42" s="47">
        <f>SUM(Table134[[#This Row],[FTE Funding for Alternative French (French immersion) 2024-25]:[FTE Funding for French as a second language 2024-25]])</f>
        <v>15912.296580000002</v>
      </c>
      <c r="F42" s="50">
        <f>Table134[[#This Row],[Total FTE Funding
2024-25]]*0.8</f>
        <v>12729.837264000002</v>
      </c>
      <c r="G42" s="50">
        <f>Table134[[#This Row],[Total FTE Funding
2024-25]]*0.2</f>
        <v>3182.4593160000004</v>
      </c>
      <c r="H42" s="51"/>
      <c r="I42" s="50"/>
      <c r="J42" s="50"/>
      <c r="K42" s="50"/>
      <c r="L42" s="47">
        <f t="shared" si="0"/>
        <v>15912.296580000002</v>
      </c>
      <c r="M42" s="4"/>
    </row>
    <row r="43" spans="1:13" x14ac:dyDescent="0.25">
      <c r="A43" s="26" t="s">
        <v>70</v>
      </c>
      <c r="B43" s="35"/>
      <c r="C43" s="49">
        <v>74269.695600000006</v>
      </c>
      <c r="D43" s="49">
        <v>4451.2921700000006</v>
      </c>
      <c r="E43" s="47">
        <f>SUM(Table134[[#This Row],[FTE Funding for Alternative French (French immersion) 2024-25]:[FTE Funding for French as a second language 2024-25]])</f>
        <v>78720.987770000007</v>
      </c>
      <c r="F43" s="50">
        <f>Table134[[#This Row],[Total FTE Funding
2024-25]]*0.8</f>
        <v>62976.790216000009</v>
      </c>
      <c r="G43" s="50">
        <f>Table134[[#This Row],[Total FTE Funding
2024-25]]*0.2</f>
        <v>15744.197554000002</v>
      </c>
      <c r="H43" s="51"/>
      <c r="I43" s="50"/>
      <c r="J43" s="50"/>
      <c r="K43" s="50"/>
      <c r="L43" s="47">
        <f t="shared" si="0"/>
        <v>78720.987770000007</v>
      </c>
      <c r="M43" s="4"/>
    </row>
    <row r="44" spans="1:13" x14ac:dyDescent="0.25">
      <c r="A44" s="26" t="s">
        <v>71</v>
      </c>
      <c r="B44" s="35"/>
      <c r="C44" s="49">
        <v>27975.172499999997</v>
      </c>
      <c r="D44" s="49">
        <v>1829</v>
      </c>
      <c r="E44" s="47">
        <f>SUM(Table134[[#This Row],[FTE Funding for Alternative French (French immersion) 2024-25]:[FTE Funding for French as a second language 2024-25]])</f>
        <v>29804.172499999997</v>
      </c>
      <c r="F44" s="50">
        <f>Table134[[#This Row],[Total FTE Funding
2024-25]]*0.8</f>
        <v>23843.338</v>
      </c>
      <c r="G44" s="50">
        <f>Table134[[#This Row],[Total FTE Funding
2024-25]]*0.2</f>
        <v>5960.8344999999999</v>
      </c>
      <c r="H44" s="51"/>
      <c r="I44" s="50"/>
      <c r="J44" s="50"/>
      <c r="K44" s="50"/>
      <c r="L44" s="47">
        <f t="shared" si="0"/>
        <v>29804.172499999997</v>
      </c>
      <c r="M44" s="4"/>
    </row>
    <row r="45" spans="1:13" x14ac:dyDescent="0.25">
      <c r="A45" s="26" t="s">
        <v>28</v>
      </c>
      <c r="B45" s="35"/>
      <c r="C45" s="49">
        <v>93556.630399999995</v>
      </c>
      <c r="D45" s="49">
        <v>1355.9474400000001</v>
      </c>
      <c r="E45" s="47">
        <f>SUM(Table134[[#This Row],[FTE Funding for Alternative French (French immersion) 2024-25]:[FTE Funding for French as a second language 2024-25]])</f>
        <v>94912.577839999998</v>
      </c>
      <c r="F45" s="50">
        <f>Table134[[#This Row],[Total FTE Funding
2024-25]]*0.8</f>
        <v>75930.062271999996</v>
      </c>
      <c r="G45" s="50">
        <f>Table134[[#This Row],[Total FTE Funding
2024-25]]*0.2</f>
        <v>18982.515567999999</v>
      </c>
      <c r="H45" s="51">
        <f>120000</f>
        <v>120000</v>
      </c>
      <c r="I45" s="50">
        <v>96000</v>
      </c>
      <c r="J45" s="47">
        <v>26881</v>
      </c>
      <c r="K45" s="50">
        <v>24000</v>
      </c>
      <c r="L45" s="47">
        <f>SUM(E45,H45,J45)</f>
        <v>241793.57783999998</v>
      </c>
      <c r="M45" s="4"/>
    </row>
    <row r="46" spans="1:13" x14ac:dyDescent="0.25">
      <c r="A46" s="26" t="s">
        <v>72</v>
      </c>
      <c r="B46" s="35"/>
      <c r="C46" s="49">
        <v>14556.068053200002</v>
      </c>
      <c r="D46" s="49"/>
      <c r="E46" s="47">
        <f>SUM(Table134[[#This Row],[FTE Funding for Alternative French (French immersion) 2024-25]:[FTE Funding for French as a second language 2024-25]])</f>
        <v>14556.068053200002</v>
      </c>
      <c r="F46" s="50">
        <f>Table134[[#This Row],[Total FTE Funding
2024-25]]*0.8</f>
        <v>11644.854442560003</v>
      </c>
      <c r="G46" s="50">
        <f>Table134[[#This Row],[Total FTE Funding
2024-25]]*0.2</f>
        <v>2911.2136106400008</v>
      </c>
      <c r="H46" s="51"/>
      <c r="I46" s="50"/>
      <c r="J46" s="50"/>
      <c r="K46" s="50"/>
      <c r="L46" s="47">
        <f t="shared" si="0"/>
        <v>14556.068053200002</v>
      </c>
      <c r="M46" s="4"/>
    </row>
    <row r="47" spans="1:13" x14ac:dyDescent="0.25">
      <c r="A47" s="26" t="s">
        <v>29</v>
      </c>
      <c r="B47" s="35"/>
      <c r="C47" s="49"/>
      <c r="D47" s="49">
        <v>12606.67045</v>
      </c>
      <c r="E47" s="47">
        <f>SUM(Table134[[#This Row],[FTE Funding for Alternative French (French immersion) 2024-25]:[FTE Funding for French as a second language 2024-25]])</f>
        <v>12606.67045</v>
      </c>
      <c r="F47" s="50">
        <f>Table134[[#This Row],[Total FTE Funding
2024-25]]*0.8</f>
        <v>10085.336360000001</v>
      </c>
      <c r="G47" s="50">
        <f>Table134[[#This Row],[Total FTE Funding
2024-25]]*0.2</f>
        <v>2521.3340900000003</v>
      </c>
      <c r="H47" s="51"/>
      <c r="I47" s="50"/>
      <c r="J47" s="50"/>
      <c r="K47" s="50"/>
      <c r="L47" s="47">
        <f t="shared" si="0"/>
        <v>12606.67045</v>
      </c>
      <c r="M47" s="4"/>
    </row>
    <row r="48" spans="1:13" x14ac:dyDescent="0.25">
      <c r="A48" s="26" t="s">
        <v>30</v>
      </c>
      <c r="B48" s="35"/>
      <c r="C48" s="49">
        <v>198528.7452</v>
      </c>
      <c r="D48" s="49">
        <v>37507.222985</v>
      </c>
      <c r="E48" s="47">
        <f>SUM(Table134[[#This Row],[FTE Funding for Alternative French (French immersion) 2024-25]:[FTE Funding for French as a second language 2024-25]])</f>
        <v>236035.96818500001</v>
      </c>
      <c r="F48" s="50">
        <f>Table134[[#This Row],[Total FTE Funding
2024-25]]*0.8</f>
        <v>188828.77454800002</v>
      </c>
      <c r="G48" s="50">
        <f>Table134[[#This Row],[Total FTE Funding
2024-25]]*0.2</f>
        <v>47207.193637000004</v>
      </c>
      <c r="H48" s="51"/>
      <c r="I48" s="50"/>
      <c r="J48" s="50"/>
      <c r="K48" s="50"/>
      <c r="L48" s="47">
        <f t="shared" si="0"/>
        <v>236035.96818500001</v>
      </c>
      <c r="M48" s="4"/>
    </row>
    <row r="49" spans="1:13" x14ac:dyDescent="0.25">
      <c r="A49" s="26" t="s">
        <v>31</v>
      </c>
      <c r="B49" s="35"/>
      <c r="C49" s="49">
        <v>29871.241399999999</v>
      </c>
      <c r="D49" s="49">
        <v>1400.2458200000001</v>
      </c>
      <c r="E49" s="47">
        <f>SUM(Table134[[#This Row],[FTE Funding for Alternative French (French immersion) 2024-25]:[FTE Funding for French as a second language 2024-25]])</f>
        <v>31271.487219999999</v>
      </c>
      <c r="F49" s="50">
        <f>Table134[[#This Row],[Total FTE Funding
2024-25]]*0.8</f>
        <v>25017.189775999999</v>
      </c>
      <c r="G49" s="50">
        <f>Table134[[#This Row],[Total FTE Funding
2024-25]]*0.2</f>
        <v>6254.2974439999998</v>
      </c>
      <c r="H49" s="53"/>
      <c r="I49" s="50"/>
      <c r="J49" s="50"/>
      <c r="K49" s="50"/>
      <c r="L49" s="47">
        <f t="shared" si="0"/>
        <v>31271.487219999999</v>
      </c>
      <c r="M49" s="4"/>
    </row>
    <row r="50" spans="1:13" x14ac:dyDescent="0.25">
      <c r="A50" s="26" t="s">
        <v>32</v>
      </c>
      <c r="B50" s="35"/>
      <c r="C50" s="49"/>
      <c r="D50" s="49">
        <v>41652.142219999994</v>
      </c>
      <c r="E50" s="47">
        <f>SUM(Table134[[#This Row],[FTE Funding for Alternative French (French immersion) 2024-25]:[FTE Funding for French as a second language 2024-25]])</f>
        <v>41652.142219999994</v>
      </c>
      <c r="F50" s="50">
        <f>Table134[[#This Row],[Total FTE Funding
2024-25]]*0.8</f>
        <v>33321.713775999997</v>
      </c>
      <c r="G50" s="50">
        <f>Table134[[#This Row],[Total FTE Funding
2024-25]]*0.2</f>
        <v>8330.4284439999992</v>
      </c>
      <c r="H50" s="51">
        <v>315000</v>
      </c>
      <c r="I50" s="50">
        <f>Table134[[#This Row],[Hub Project Funding for French Immersion and FSL 2024-25]]*0.8</f>
        <v>252000</v>
      </c>
      <c r="J50" s="50"/>
      <c r="K50" s="50">
        <f>Table134[[#This Row],[Hub Project Funding for French Immersion and FSL 2024-25]]*0.2</f>
        <v>63000</v>
      </c>
      <c r="L50" s="47">
        <f>SUM(E50,H50,J50)</f>
        <v>356652.14221999998</v>
      </c>
      <c r="M50" s="4"/>
    </row>
    <row r="51" spans="1:13" x14ac:dyDescent="0.25">
      <c r="A51" s="26" t="s">
        <v>33</v>
      </c>
      <c r="B51" s="35"/>
      <c r="C51" s="49">
        <v>26950.926199999998</v>
      </c>
      <c r="D51" s="49"/>
      <c r="E51" s="47">
        <f>SUM(Table134[[#This Row],[FTE Funding for Alternative French (French immersion) 2024-25]:[FTE Funding for French as a second language 2024-25]])</f>
        <v>26950.926199999998</v>
      </c>
      <c r="F51" s="50">
        <f>Table134[[#This Row],[Total FTE Funding
2024-25]]*0.8</f>
        <v>21560.740959999999</v>
      </c>
      <c r="G51" s="50">
        <f>Table134[[#This Row],[Total FTE Funding
2024-25]]*0.2</f>
        <v>5390.1852399999998</v>
      </c>
      <c r="H51" s="51"/>
      <c r="I51" s="50"/>
      <c r="J51" s="50"/>
      <c r="K51" s="50"/>
      <c r="L51" s="47">
        <f t="shared" si="0"/>
        <v>26950.926199999998</v>
      </c>
      <c r="M51" s="4"/>
    </row>
    <row r="52" spans="1:13" s="4" customFormat="1" x14ac:dyDescent="0.25">
      <c r="A52" s="26" t="s">
        <v>108</v>
      </c>
      <c r="B52" s="35"/>
      <c r="C52" s="49"/>
      <c r="D52" s="49">
        <v>1212.2429100000002</v>
      </c>
      <c r="E52" s="47">
        <f>SUM(Table134[[#This Row],[FTE Funding for Alternative French (French immersion) 2024-25]:[FTE Funding for French as a second language 2024-25]])</f>
        <v>1212.2429100000002</v>
      </c>
      <c r="F52" s="50">
        <f>Table134[[#This Row],[Total FTE Funding
2024-25]]*0.8</f>
        <v>969.79432800000018</v>
      </c>
      <c r="G52" s="50">
        <f>Table134[[#This Row],[Total FTE Funding
2024-25]]*0.2</f>
        <v>242.44858200000004</v>
      </c>
      <c r="H52" s="50"/>
      <c r="I52" s="50"/>
      <c r="J52" s="50"/>
      <c r="K52" s="50"/>
      <c r="L52" s="47">
        <f t="shared" si="0"/>
        <v>1212.2429100000002</v>
      </c>
    </row>
    <row r="53" spans="1:13" x14ac:dyDescent="0.25">
      <c r="A53" s="26" t="s">
        <v>73</v>
      </c>
      <c r="B53" s="35"/>
      <c r="C53" s="49">
        <v>155173.05790000001</v>
      </c>
      <c r="D53" s="49"/>
      <c r="E53" s="47">
        <f>SUM(Table134[[#This Row],[FTE Funding for Alternative French (French immersion) 2024-25]:[FTE Funding for French as a second language 2024-25]])</f>
        <v>155173.05790000001</v>
      </c>
      <c r="F53" s="50">
        <f>Table134[[#This Row],[Total FTE Funding
2024-25]]*0.8</f>
        <v>124138.44632000002</v>
      </c>
      <c r="G53" s="50">
        <f>Table134[[#This Row],[Total FTE Funding
2024-25]]*0.2</f>
        <v>31034.611580000004</v>
      </c>
      <c r="H53" s="51"/>
      <c r="I53" s="50"/>
      <c r="J53" s="50"/>
      <c r="K53" s="50"/>
      <c r="L53" s="47">
        <f t="shared" si="0"/>
        <v>155173.05790000001</v>
      </c>
      <c r="M53" s="4"/>
    </row>
    <row r="54" spans="1:13" x14ac:dyDescent="0.25">
      <c r="A54" s="26" t="s">
        <v>34</v>
      </c>
      <c r="B54" s="35"/>
      <c r="C54" s="49">
        <v>140903.12640000001</v>
      </c>
      <c r="D54" s="49">
        <v>23970.148359999996</v>
      </c>
      <c r="E54" s="47">
        <f>SUM(Table134[[#This Row],[FTE Funding for Alternative French (French immersion) 2024-25]:[FTE Funding for French as a second language 2024-25]])</f>
        <v>164873.27476</v>
      </c>
      <c r="F54" s="50">
        <f>Table134[[#This Row],[Total FTE Funding
2024-25]]*0.8</f>
        <v>131898.61980800002</v>
      </c>
      <c r="G54" s="50">
        <f>Table134[[#This Row],[Total FTE Funding
2024-25]]*0.2</f>
        <v>32974.654952000004</v>
      </c>
      <c r="H54" s="51"/>
      <c r="I54" s="50"/>
      <c r="J54" s="50"/>
      <c r="K54" s="50"/>
      <c r="L54" s="47">
        <f t="shared" si="0"/>
        <v>164873.27476</v>
      </c>
      <c r="M54" s="4"/>
    </row>
    <row r="55" spans="1:13" x14ac:dyDescent="0.25">
      <c r="A55" s="26" t="s">
        <v>35</v>
      </c>
      <c r="B55" s="35"/>
      <c r="C55" s="49">
        <v>403763.82</v>
      </c>
      <c r="D55" s="49">
        <v>44819.404439999998</v>
      </c>
      <c r="E55" s="47">
        <f>SUM(Table134[[#This Row],[FTE Funding for Alternative French (French immersion) 2024-25]:[FTE Funding for French as a second language 2024-25]])</f>
        <v>448583.22444000002</v>
      </c>
      <c r="F55" s="50">
        <f>Table134[[#This Row],[Total FTE Funding
2024-25]]*0.8</f>
        <v>358866.57955200004</v>
      </c>
      <c r="G55" s="50">
        <f>Table134[[#This Row],[Total FTE Funding
2024-25]]*0.2</f>
        <v>89716.64488800001</v>
      </c>
      <c r="H55" s="53"/>
      <c r="I55" s="50"/>
      <c r="J55" s="50"/>
      <c r="K55" s="50"/>
      <c r="L55" s="47">
        <f t="shared" si="0"/>
        <v>448583.22444000002</v>
      </c>
      <c r="M55" s="4"/>
    </row>
    <row r="56" spans="1:13" x14ac:dyDescent="0.25">
      <c r="A56" s="26" t="s">
        <v>36</v>
      </c>
      <c r="B56" s="35"/>
      <c r="C56" s="49">
        <v>260322.15999999997</v>
      </c>
      <c r="D56" s="49">
        <v>28839.082484999999</v>
      </c>
      <c r="E56" s="47">
        <f>SUM(Table134[[#This Row],[FTE Funding for Alternative French (French immersion) 2024-25]:[FTE Funding for French as a second language 2024-25]])</f>
        <v>289161.242485</v>
      </c>
      <c r="F56" s="50">
        <f>Table134[[#This Row],[Total FTE Funding
2024-25]]*0.8</f>
        <v>231328.993988</v>
      </c>
      <c r="G56" s="50">
        <f>Table134[[#This Row],[Total FTE Funding
2024-25]]*0.2</f>
        <v>57832.248497</v>
      </c>
      <c r="H56" s="54"/>
      <c r="I56" s="55"/>
      <c r="J56" s="55"/>
      <c r="K56" s="55"/>
      <c r="L56" s="47">
        <f t="shared" si="0"/>
        <v>289161.242485</v>
      </c>
      <c r="M56" s="4"/>
    </row>
    <row r="57" spans="1:13" x14ac:dyDescent="0.25">
      <c r="A57" s="26" t="s">
        <v>37</v>
      </c>
      <c r="B57" s="35"/>
      <c r="C57" s="49">
        <v>64776.116699999991</v>
      </c>
      <c r="D57" s="49">
        <v>7508.4839600000014</v>
      </c>
      <c r="E57" s="47">
        <f>SUM(Table134[[#This Row],[FTE Funding for Alternative French (French immersion) 2024-25]:[FTE Funding for French as a second language 2024-25]])</f>
        <v>72284.600659999996</v>
      </c>
      <c r="F57" s="50">
        <f>Table134[[#This Row],[Total FTE Funding
2024-25]]*0.8</f>
        <v>57827.680527999997</v>
      </c>
      <c r="G57" s="50">
        <f>Table134[[#This Row],[Total FTE Funding
2024-25]]*0.2</f>
        <v>14456.920131999999</v>
      </c>
      <c r="H57" s="51"/>
      <c r="I57" s="50"/>
      <c r="J57" s="50"/>
      <c r="K57" s="50"/>
      <c r="L57" s="47">
        <f t="shared" si="0"/>
        <v>72284.600659999996</v>
      </c>
      <c r="M57" s="4"/>
    </row>
    <row r="58" spans="1:13" x14ac:dyDescent="0.25">
      <c r="A58" s="26" t="s">
        <v>74</v>
      </c>
      <c r="B58" s="35"/>
      <c r="C58" s="49">
        <v>84460</v>
      </c>
      <c r="D58" s="49"/>
      <c r="E58" s="47">
        <f>SUM(Table134[[#This Row],[FTE Funding for Alternative French (French immersion) 2024-25]:[FTE Funding for French as a second language 2024-25]])</f>
        <v>84460</v>
      </c>
      <c r="F58" s="50">
        <f>Table134[[#This Row],[Total FTE Funding
2024-25]]*0.8</f>
        <v>67568</v>
      </c>
      <c r="G58" s="50">
        <f>Table134[[#This Row],[Total FTE Funding
2024-25]]*0.2</f>
        <v>16892</v>
      </c>
      <c r="H58" s="56"/>
      <c r="I58" s="50"/>
      <c r="J58" s="50"/>
      <c r="K58" s="50"/>
      <c r="L58" s="47">
        <f t="shared" si="0"/>
        <v>84460</v>
      </c>
    </row>
    <row r="59" spans="1:13" x14ac:dyDescent="0.25">
      <c r="A59" s="26" t="s">
        <v>38</v>
      </c>
      <c r="B59" s="35"/>
      <c r="C59" s="49">
        <v>38172.616900000001</v>
      </c>
      <c r="D59" s="49">
        <v>9761.0996099999993</v>
      </c>
      <c r="E59" s="47">
        <f>SUM(Table134[[#This Row],[FTE Funding for Alternative French (French immersion) 2024-25]:[FTE Funding for French as a second language 2024-25]])</f>
        <v>47933.716509999998</v>
      </c>
      <c r="F59" s="50">
        <f>Table134[[#This Row],[Total FTE Funding
2024-25]]*0.8</f>
        <v>38346.973208000003</v>
      </c>
      <c r="G59" s="50">
        <f>Table134[[#This Row],[Total FTE Funding
2024-25]]*0.2</f>
        <v>9586.7433020000008</v>
      </c>
      <c r="H59" s="47"/>
      <c r="I59" s="50"/>
      <c r="J59" s="50"/>
      <c r="K59" s="50"/>
      <c r="L59" s="47">
        <f t="shared" si="0"/>
        <v>47933.716509999998</v>
      </c>
    </row>
    <row r="60" spans="1:13" x14ac:dyDescent="0.25">
      <c r="A60" s="26" t="s">
        <v>40</v>
      </c>
      <c r="B60" s="35"/>
      <c r="C60" s="49">
        <v>22029.059800000003</v>
      </c>
      <c r="D60" s="49"/>
      <c r="E60" s="47">
        <f>SUM(Table134[[#This Row],[FTE Funding for Alternative French (French immersion) 2024-25]:[FTE Funding for French as a second language 2024-25]])</f>
        <v>22029.059800000003</v>
      </c>
      <c r="F60" s="50">
        <f>Table134[[#This Row],[Total FTE Funding
2024-25]]*0.8</f>
        <v>17623.247840000004</v>
      </c>
      <c r="G60" s="50">
        <f>Table134[[#This Row],[Total FTE Funding
2024-25]]*0.2</f>
        <v>4405.8119600000009</v>
      </c>
      <c r="H60" s="47"/>
      <c r="I60" s="50"/>
      <c r="J60" s="50"/>
      <c r="K60" s="50"/>
      <c r="L60" s="47">
        <f t="shared" si="0"/>
        <v>22029.059800000003</v>
      </c>
    </row>
    <row r="61" spans="1:13" x14ac:dyDescent="0.25">
      <c r="A61" s="26" t="s">
        <v>39</v>
      </c>
      <c r="B61" s="35"/>
      <c r="C61" s="49">
        <v>43314.127999999997</v>
      </c>
      <c r="D61" s="49"/>
      <c r="E61" s="47">
        <f>SUM(Table134[[#This Row],[FTE Funding for Alternative French (French immersion) 2024-25]:[FTE Funding for French as a second language 2024-25]])</f>
        <v>43314.127999999997</v>
      </c>
      <c r="F61" s="50">
        <f>Table134[[#This Row],[Total FTE Funding
2024-25]]*0.8</f>
        <v>34651.3024</v>
      </c>
      <c r="G61" s="50">
        <f>Table134[[#This Row],[Total FTE Funding
2024-25]]*0.2</f>
        <v>8662.8256000000001</v>
      </c>
      <c r="H61" s="47"/>
      <c r="I61" s="50"/>
      <c r="J61" s="50"/>
      <c r="K61" s="50"/>
      <c r="L61" s="47">
        <f t="shared" si="0"/>
        <v>43314.127999999997</v>
      </c>
    </row>
    <row r="62" spans="1:13" ht="18" x14ac:dyDescent="0.25">
      <c r="A62" s="25" t="s">
        <v>42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3" s="4" customFormat="1" ht="15.75" customHeight="1" x14ac:dyDescent="0.25">
      <c r="A63" s="26" t="s">
        <v>81</v>
      </c>
      <c r="B63" s="35"/>
      <c r="C63" s="49"/>
      <c r="D63" s="49">
        <v>5708.0346499999996</v>
      </c>
      <c r="E63" s="47">
        <f>SUM(Table134[[#This Row],[FTE Funding for Alternative French (French immersion) 2024-25]:[FTE Funding for French as a second language 2024-25]])</f>
        <v>5708.0346499999996</v>
      </c>
      <c r="F63" s="50">
        <f>Table134[[#This Row],[Total FTE Funding
2024-25]]*0.8</f>
        <v>4566.4277199999997</v>
      </c>
      <c r="G63" s="50">
        <f>Table134[[#This Row],[Total FTE Funding
2024-25]]*0.2</f>
        <v>1141.6069299999999</v>
      </c>
      <c r="H63" s="47"/>
      <c r="I63" s="50"/>
      <c r="J63" s="50"/>
      <c r="K63" s="50"/>
      <c r="L63" s="47">
        <f t="shared" si="0"/>
        <v>5708.0346499999996</v>
      </c>
    </row>
    <row r="64" spans="1:13" x14ac:dyDescent="0.25">
      <c r="A64" s="26" t="s">
        <v>0</v>
      </c>
      <c r="B64" s="35"/>
      <c r="C64" s="49"/>
      <c r="D64" s="49">
        <v>8996.7229700000007</v>
      </c>
      <c r="E64" s="47">
        <f>SUM(Table134[[#This Row],[FTE Funding for Alternative French (French immersion) 2024-25]:[FTE Funding for French as a second language 2024-25]])</f>
        <v>8996.7229700000007</v>
      </c>
      <c r="F64" s="50">
        <f>Table134[[#This Row],[Total FTE Funding
2024-25]]*0.8</f>
        <v>7197.3783760000006</v>
      </c>
      <c r="G64" s="50">
        <f>Table134[[#This Row],[Total FTE Funding
2024-25]]*0.2</f>
        <v>1799.3445940000001</v>
      </c>
      <c r="H64" s="47"/>
      <c r="I64" s="50"/>
      <c r="J64" s="50"/>
      <c r="K64" s="50"/>
      <c r="L64" s="47">
        <f t="shared" si="0"/>
        <v>8996.7229700000007</v>
      </c>
    </row>
    <row r="65" spans="1:12" x14ac:dyDescent="0.25">
      <c r="A65" s="26" t="s">
        <v>1</v>
      </c>
      <c r="B65" s="35"/>
      <c r="C65" s="49"/>
      <c r="D65" s="49">
        <v>2657.5735799999998</v>
      </c>
      <c r="E65" s="47">
        <f>SUM(Table134[[#This Row],[FTE Funding for Alternative French (French immersion) 2024-25]:[FTE Funding for French as a second language 2024-25]])</f>
        <v>2657.5735799999998</v>
      </c>
      <c r="F65" s="50">
        <f>Table134[[#This Row],[Total FTE Funding
2024-25]]*0.8</f>
        <v>2126.0588640000001</v>
      </c>
      <c r="G65" s="50">
        <f>Table134[[#This Row],[Total FTE Funding
2024-25]]*0.2</f>
        <v>531.51471600000002</v>
      </c>
      <c r="H65" s="47"/>
      <c r="I65" s="50"/>
      <c r="J65" s="50"/>
      <c r="K65" s="50"/>
      <c r="L65" s="47">
        <f t="shared" si="0"/>
        <v>2657.5735799999998</v>
      </c>
    </row>
    <row r="66" spans="1:12" x14ac:dyDescent="0.25">
      <c r="A66" s="29" t="s">
        <v>6</v>
      </c>
      <c r="B66" s="58"/>
      <c r="C66" s="59"/>
      <c r="D66" s="59">
        <v>2740.8296599999999</v>
      </c>
      <c r="E66" s="47">
        <f>SUM(Table134[[#This Row],[FTE Funding for Alternative French (French immersion) 2024-25]:[FTE Funding for French as a second language 2024-25]])</f>
        <v>2740.8296599999999</v>
      </c>
      <c r="F66" s="50">
        <f>Table134[[#This Row],[Total FTE Funding
2024-25]]*0.8</f>
        <v>2192.663728</v>
      </c>
      <c r="G66" s="50">
        <f>Table134[[#This Row],[Total FTE Funding
2024-25]]*0.2</f>
        <v>548.165932</v>
      </c>
      <c r="H66" s="47"/>
      <c r="I66" s="50"/>
      <c r="J66" s="50"/>
      <c r="K66" s="50"/>
      <c r="L66" s="47">
        <f t="shared" si="0"/>
        <v>2740.8296599999999</v>
      </c>
    </row>
    <row r="67" spans="1:12" s="4" customFormat="1" x14ac:dyDescent="0.25">
      <c r="A67" s="32" t="s">
        <v>76</v>
      </c>
      <c r="B67" s="60"/>
      <c r="C67" s="59"/>
      <c r="D67" s="59">
        <v>5083.7969499999999</v>
      </c>
      <c r="E67" s="47">
        <f>SUM(Table134[[#This Row],[FTE Funding for Alternative French (French immersion) 2024-25]:[FTE Funding for French as a second language 2024-25]])</f>
        <v>5083.7969499999999</v>
      </c>
      <c r="F67" s="50">
        <f>Table134[[#This Row],[Total FTE Funding
2024-25]]*0.8</f>
        <v>4067.0375600000002</v>
      </c>
      <c r="G67" s="50">
        <f>Table134[[#This Row],[Total FTE Funding
2024-25]]*0.2</f>
        <v>1016.7593900000001</v>
      </c>
      <c r="H67" s="61"/>
      <c r="I67" s="61"/>
      <c r="J67" s="61"/>
      <c r="K67" s="61"/>
      <c r="L67" s="47">
        <f t="shared" si="0"/>
        <v>5083.7969499999999</v>
      </c>
    </row>
    <row r="68" spans="1:12" x14ac:dyDescent="0.25">
      <c r="A68" s="26" t="s">
        <v>7</v>
      </c>
      <c r="B68" s="35"/>
      <c r="C68" s="49"/>
      <c r="D68" s="49">
        <v>9736.5613000000012</v>
      </c>
      <c r="E68" s="47">
        <f>SUM(Table134[[#This Row],[FTE Funding for Alternative French (French immersion) 2024-25]:[FTE Funding for French as a second language 2024-25]])</f>
        <v>9736.5613000000012</v>
      </c>
      <c r="F68" s="50">
        <f>Table134[[#This Row],[Total FTE Funding
2024-25]]*0.8</f>
        <v>7789.2490400000015</v>
      </c>
      <c r="G68" s="50">
        <f>Table134[[#This Row],[Total FTE Funding
2024-25]]*0.2</f>
        <v>1947.3122600000004</v>
      </c>
      <c r="H68" s="47"/>
      <c r="I68" s="50"/>
      <c r="J68" s="50"/>
      <c r="K68" s="50"/>
      <c r="L68" s="47">
        <f t="shared" si="0"/>
        <v>9736.5613000000012</v>
      </c>
    </row>
    <row r="69" spans="1:12" ht="18" x14ac:dyDescent="0.25">
      <c r="A69" s="25" t="s">
        <v>41</v>
      </c>
      <c r="B69" s="48"/>
      <c r="C69" s="57"/>
      <c r="D69" s="48"/>
      <c r="E69" s="48"/>
      <c r="F69" s="48"/>
      <c r="G69" s="48"/>
      <c r="H69" s="48"/>
      <c r="I69" s="48"/>
      <c r="J69" s="48"/>
      <c r="K69" s="48"/>
      <c r="L69" s="48"/>
    </row>
    <row r="70" spans="1:12" s="4" customFormat="1" x14ac:dyDescent="0.25">
      <c r="A70" s="26" t="s">
        <v>77</v>
      </c>
      <c r="B70" s="35"/>
      <c r="C70" s="49"/>
      <c r="D70" s="49">
        <v>1430.1975239999999</v>
      </c>
      <c r="E70" s="47">
        <f>SUM(Table134[[#This Row],[FTE Funding for Alternative French (French immersion) 2024-25]:[FTE Funding for French as a second language 2024-25]])</f>
        <v>1430.1975239999999</v>
      </c>
      <c r="F70" s="50">
        <f>Table134[[#This Row],[Total FTE Funding
2024-25]]*0.8</f>
        <v>1144.1580191999999</v>
      </c>
      <c r="G70" s="50">
        <f>Table134[[#This Row],[Total FTE Funding
2024-25]]*0.2</f>
        <v>286.03950479999997</v>
      </c>
      <c r="H70" s="50"/>
      <c r="I70"/>
      <c r="K70"/>
      <c r="L70" s="47">
        <f t="shared" si="0"/>
        <v>1430.1975239999999</v>
      </c>
    </row>
    <row r="71" spans="1:12" x14ac:dyDescent="0.25">
      <c r="A71" s="26" t="s">
        <v>8</v>
      </c>
      <c r="B71" s="35"/>
      <c r="C71" s="49">
        <v>99784.784</v>
      </c>
      <c r="D71" s="49"/>
      <c r="E71" s="47">
        <f>SUM(Table134[[#This Row],[FTE Funding for Alternative French (French immersion) 2024-25]:[FTE Funding for French as a second language 2024-25]])</f>
        <v>99784.784</v>
      </c>
      <c r="F71" s="50">
        <f>Table134[[#This Row],[Total FTE Funding
2024-25]]*0.8</f>
        <v>79827.8272</v>
      </c>
      <c r="G71" s="50">
        <f>Table134[[#This Row],[Total FTE Funding
2024-25]]*0.2</f>
        <v>19956.9568</v>
      </c>
      <c r="H71" s="51"/>
      <c r="I71"/>
      <c r="K71"/>
      <c r="L71" s="47">
        <f t="shared" si="0"/>
        <v>99784.784</v>
      </c>
    </row>
    <row r="72" spans="1:12" s="4" customFormat="1" x14ac:dyDescent="0.25">
      <c r="A72" s="26" t="s">
        <v>109</v>
      </c>
      <c r="B72" s="35"/>
      <c r="C72" s="49"/>
      <c r="D72" s="49">
        <v>1053.8405359999999</v>
      </c>
      <c r="E72" s="47">
        <f>SUM(Table134[[#This Row],[FTE Funding for Alternative French (French immersion) 2024-25]:[FTE Funding for French as a second language 2024-25]])</f>
        <v>1053.8405359999999</v>
      </c>
      <c r="F72" s="50">
        <f>Table134[[#This Row],[Total FTE Funding
2024-25]]*0.8</f>
        <v>843.07242880000001</v>
      </c>
      <c r="G72" s="50">
        <f>Table134[[#This Row],[Total FTE Funding
2024-25]]*0.2</f>
        <v>210.7681072</v>
      </c>
      <c r="H72" s="50"/>
      <c r="I72"/>
      <c r="K72"/>
      <c r="L72" s="47">
        <f t="shared" si="0"/>
        <v>1053.8405359999999</v>
      </c>
    </row>
    <row r="73" spans="1:12" x14ac:dyDescent="0.25">
      <c r="A73" s="26" t="s">
        <v>9</v>
      </c>
      <c r="B73" s="35"/>
      <c r="C73" s="49"/>
      <c r="D73" s="49">
        <v>2999.2307799999999</v>
      </c>
      <c r="E73" s="47">
        <f>SUM(Table134[[#This Row],[FTE Funding for Alternative French (French immersion) 2024-25]:[FTE Funding for French as a second language 2024-25]])</f>
        <v>2999.2307799999999</v>
      </c>
      <c r="F73" s="50">
        <f>Table134[[#This Row],[Total FTE Funding
2024-25]]*0.8</f>
        <v>2399.3846239999998</v>
      </c>
      <c r="G73" s="50">
        <f>Table134[[#This Row],[Total FTE Funding
2024-25]]*0.2</f>
        <v>599.84615599999995</v>
      </c>
      <c r="H73" s="51"/>
      <c r="I73"/>
      <c r="K73"/>
      <c r="L73" s="47">
        <f t="shared" si="0"/>
        <v>2999.2307799999999</v>
      </c>
    </row>
    <row r="74" spans="1:12" x14ac:dyDescent="0.25">
      <c r="A74" s="26" t="s">
        <v>111</v>
      </c>
      <c r="B74" s="35"/>
      <c r="C74" s="49"/>
      <c r="D74" s="69">
        <v>0</v>
      </c>
      <c r="E74" s="47">
        <f>SUM(Table134[[#This Row],[FTE Funding for Alternative French (French immersion) 2024-25]:[FTE Funding for French as a second language 2024-25]])</f>
        <v>0</v>
      </c>
      <c r="F74" s="69">
        <f>Table134[[#This Row],[Total FTE Funding
2024-25]]*0.8</f>
        <v>0</v>
      </c>
      <c r="G74" s="69">
        <f>Table134[[#This Row],[Total FTE Funding
2024-25]]*0.2</f>
        <v>0</v>
      </c>
      <c r="H74" s="51"/>
      <c r="I74"/>
      <c r="K74"/>
      <c r="L74" s="47">
        <f t="shared" si="0"/>
        <v>0</v>
      </c>
    </row>
    <row r="75" spans="1:12" x14ac:dyDescent="0.25">
      <c r="A75" s="26" t="s">
        <v>2</v>
      </c>
      <c r="B75" s="35"/>
      <c r="C75" s="49"/>
      <c r="D75" s="49">
        <v>2836.8887399999999</v>
      </c>
      <c r="E75" s="47">
        <f>SUM(Table134[[#This Row],[FTE Funding for Alternative French (French immersion) 2024-25]:[FTE Funding for French as a second language 2024-25]])</f>
        <v>2836.8887399999999</v>
      </c>
      <c r="F75" s="50">
        <f>Table134[[#This Row],[Total FTE Funding
2024-25]]*0.8</f>
        <v>2269.510992</v>
      </c>
      <c r="G75" s="50">
        <f>Table134[[#This Row],[Total FTE Funding
2024-25]]*0.2</f>
        <v>567.377748</v>
      </c>
      <c r="H75" s="51"/>
      <c r="I75"/>
      <c r="K75"/>
      <c r="L75" s="47">
        <f t="shared" si="0"/>
        <v>2836.8887399999999</v>
      </c>
    </row>
    <row r="76" spans="1:12" x14ac:dyDescent="0.25">
      <c r="A76" s="26" t="s">
        <v>3</v>
      </c>
      <c r="B76" s="35"/>
      <c r="C76" s="49">
        <v>55738.061999999991</v>
      </c>
      <c r="D76" s="49"/>
      <c r="E76" s="47">
        <f>SUM(Table134[[#This Row],[FTE Funding for Alternative French (French immersion) 2024-25]:[FTE Funding for French as a second language 2024-25]])</f>
        <v>55738.061999999991</v>
      </c>
      <c r="F76" s="50">
        <f>Table134[[#This Row],[Total FTE Funding
2024-25]]*0.8</f>
        <v>44590.449599999993</v>
      </c>
      <c r="G76" s="50">
        <f>Table134[[#This Row],[Total FTE Funding
2024-25]]*0.2</f>
        <v>11147.612399999998</v>
      </c>
      <c r="H76" s="51"/>
      <c r="I76"/>
      <c r="K76"/>
      <c r="L76" s="47">
        <f t="shared" si="0"/>
        <v>55738.061999999991</v>
      </c>
    </row>
    <row r="77" spans="1:12" s="4" customFormat="1" x14ac:dyDescent="0.25">
      <c r="A77" s="26" t="s">
        <v>110</v>
      </c>
      <c r="B77" s="35"/>
      <c r="C77" s="49"/>
      <c r="D77" s="49">
        <v>1505.3255279999998</v>
      </c>
      <c r="E77" s="47">
        <f>SUM(Table134[[#This Row],[FTE Funding for Alternative French (French immersion) 2024-25]:[FTE Funding for French as a second language 2024-25]])</f>
        <v>1505.3255279999998</v>
      </c>
      <c r="F77" s="50">
        <f>Table134[[#This Row],[Total FTE Funding
2024-25]]*0.8</f>
        <v>1204.2604223999999</v>
      </c>
      <c r="G77" s="50">
        <f>Table134[[#This Row],[Total FTE Funding
2024-25]]*0.2</f>
        <v>301.06510559999998</v>
      </c>
      <c r="H77" s="50"/>
      <c r="I77"/>
      <c r="K77"/>
      <c r="L77" s="47">
        <f t="shared" si="0"/>
        <v>1505.3255279999998</v>
      </c>
    </row>
    <row r="78" spans="1:12" x14ac:dyDescent="0.25">
      <c r="A78" s="26" t="s">
        <v>10</v>
      </c>
      <c r="B78" s="35"/>
      <c r="C78" s="49"/>
      <c r="D78" s="49">
        <v>4851.6840469999997</v>
      </c>
      <c r="E78" s="47">
        <f>SUM(Table134[[#This Row],[FTE Funding for Alternative French (French immersion) 2024-25]:[FTE Funding for French as a second language 2024-25]])</f>
        <v>4851.6840469999997</v>
      </c>
      <c r="F78" s="50">
        <f>Table134[[#This Row],[Total FTE Funding
2024-25]]*0.8</f>
        <v>3881.3472376</v>
      </c>
      <c r="G78" s="50">
        <f>Table134[[#This Row],[Total FTE Funding
2024-25]]*0.2</f>
        <v>970.33680939999999</v>
      </c>
      <c r="H78" s="51"/>
      <c r="I78"/>
      <c r="K78"/>
      <c r="L78" s="47">
        <f t="shared" ref="L78:L82" si="1">SUM(E78,H78)</f>
        <v>4851.6840469999997</v>
      </c>
    </row>
    <row r="79" spans="1:12" x14ac:dyDescent="0.25">
      <c r="A79" s="26" t="s">
        <v>11</v>
      </c>
      <c r="B79" s="35"/>
      <c r="C79" s="49"/>
      <c r="D79" s="49">
        <v>6062.2717119999988</v>
      </c>
      <c r="E79" s="47">
        <f>SUM(Table134[[#This Row],[FTE Funding for Alternative French (French immersion) 2024-25]:[FTE Funding for French as a second language 2024-25]])</f>
        <v>6062.2717119999988</v>
      </c>
      <c r="F79" s="50">
        <f>Table134[[#This Row],[Total FTE Funding
2024-25]]*0.8</f>
        <v>4849.8173695999994</v>
      </c>
      <c r="G79" s="50">
        <f>Table134[[#This Row],[Total FTE Funding
2024-25]]*0.2</f>
        <v>1212.4543423999999</v>
      </c>
      <c r="H79" s="51"/>
      <c r="I79" s="49"/>
      <c r="J79" s="49"/>
      <c r="K79" s="49"/>
      <c r="L79" s="47">
        <f t="shared" si="1"/>
        <v>6062.2717119999988</v>
      </c>
    </row>
    <row r="80" spans="1:12" x14ac:dyDescent="0.25">
      <c r="A80" s="26" t="s">
        <v>4</v>
      </c>
      <c r="B80" s="35"/>
      <c r="C80" s="49"/>
      <c r="D80" s="49">
        <v>7741.7913299999991</v>
      </c>
      <c r="E80" s="47">
        <f>SUM(Table134[[#This Row],[FTE Funding for Alternative French (French immersion) 2024-25]:[FTE Funding for French as a second language 2024-25]])</f>
        <v>7741.7913299999991</v>
      </c>
      <c r="F80" s="50">
        <f>Table134[[#This Row],[Total FTE Funding
2024-25]]*0.8</f>
        <v>6193.4330639999998</v>
      </c>
      <c r="G80" s="50">
        <f>Table134[[#This Row],[Total FTE Funding
2024-25]]*0.2</f>
        <v>1548.358266</v>
      </c>
      <c r="H80" s="51"/>
      <c r="I80" s="49"/>
      <c r="J80" s="49"/>
      <c r="K80" s="49"/>
      <c r="L80" s="47">
        <f t="shared" si="1"/>
        <v>7741.7913299999991</v>
      </c>
    </row>
    <row r="81" spans="1:14" x14ac:dyDescent="0.25">
      <c r="A81" s="26" t="s">
        <v>12</v>
      </c>
      <c r="B81" s="35"/>
      <c r="C81" s="49"/>
      <c r="D81" s="49">
        <v>2488.6471400000005</v>
      </c>
      <c r="E81" s="47">
        <f>SUM(Table134[[#This Row],[FTE Funding for Alternative French (French immersion) 2024-25]:[FTE Funding for French as a second language 2024-25]])</f>
        <v>2488.6471400000005</v>
      </c>
      <c r="F81" s="50">
        <f>Table134[[#This Row],[Total FTE Funding
2024-25]]*0.8</f>
        <v>1990.9177120000004</v>
      </c>
      <c r="G81" s="50">
        <f>Table134[[#This Row],[Total FTE Funding
2024-25]]*0.2</f>
        <v>497.7294280000001</v>
      </c>
      <c r="H81" s="51"/>
      <c r="I81" s="49"/>
      <c r="J81" s="49"/>
      <c r="K81" s="49"/>
      <c r="L81" s="47">
        <f t="shared" si="1"/>
        <v>2488.6471400000005</v>
      </c>
    </row>
    <row r="82" spans="1:14" x14ac:dyDescent="0.25">
      <c r="A82" s="26" t="s">
        <v>13</v>
      </c>
      <c r="B82" s="35"/>
      <c r="C82" s="49">
        <v>9591.612975</v>
      </c>
      <c r="D82" s="49">
        <v>2782.4759899999999</v>
      </c>
      <c r="E82" s="47">
        <f>SUM(Table134[[#This Row],[FTE Funding for Alternative French (French immersion) 2024-25]:[FTE Funding for French as a second language 2024-25]])</f>
        <v>12374.088964999999</v>
      </c>
      <c r="F82" s="50">
        <f>Table134[[#This Row],[Total FTE Funding
2024-25]]*0.8</f>
        <v>9899.2711720000007</v>
      </c>
      <c r="G82" s="50">
        <f>Table134[[#This Row],[Total FTE Funding
2024-25]]*0.2</f>
        <v>2474.8177930000002</v>
      </c>
      <c r="H82" s="51"/>
      <c r="I82" s="49"/>
      <c r="J82" s="49"/>
      <c r="K82" s="49"/>
      <c r="L82" s="47">
        <f t="shared" si="1"/>
        <v>12374.088964999999</v>
      </c>
    </row>
    <row r="83" spans="1:14" ht="18" x14ac:dyDescent="0.25">
      <c r="A83" s="25" t="s">
        <v>56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</row>
    <row r="84" spans="1:14" ht="15.75" thickBot="1" x14ac:dyDescent="0.3">
      <c r="A84" s="23" t="s">
        <v>115</v>
      </c>
      <c r="B84" s="23"/>
      <c r="C84" s="62"/>
      <c r="D84" s="62"/>
      <c r="E84" s="62"/>
      <c r="F84" s="62"/>
      <c r="G84" s="62"/>
      <c r="H84" s="63">
        <f>215000</f>
        <v>215000</v>
      </c>
      <c r="I84" s="64">
        <v>172000</v>
      </c>
      <c r="J84" s="70">
        <v>53762</v>
      </c>
      <c r="K84" s="62">
        <v>43000</v>
      </c>
      <c r="L84" s="63">
        <f>SUM(H84,J84)</f>
        <v>268762</v>
      </c>
    </row>
    <row r="85" spans="1:14" s="4" customFormat="1" ht="15.75" thickTop="1" x14ac:dyDescent="0.25">
      <c r="A85" s="30" t="s">
        <v>75</v>
      </c>
      <c r="B85" s="65"/>
      <c r="C85" s="66">
        <f t="shared" ref="C85:I85" si="2">SUM(C13:C84)</f>
        <v>7446381.5490282001</v>
      </c>
      <c r="D85" s="66">
        <f t="shared" si="2"/>
        <v>2166438.5458429996</v>
      </c>
      <c r="E85" s="65">
        <f t="shared" si="2"/>
        <v>9612820.0948712025</v>
      </c>
      <c r="F85" s="73">
        <f t="shared" si="2"/>
        <v>7690256.0758969607</v>
      </c>
      <c r="G85" s="73">
        <f t="shared" si="2"/>
        <v>1880377.7057312399</v>
      </c>
      <c r="H85" s="67">
        <f t="shared" si="2"/>
        <v>1195500</v>
      </c>
      <c r="I85" s="66">
        <f t="shared" si="2"/>
        <v>1039999.6000000001</v>
      </c>
      <c r="J85" s="67">
        <f>SUM(J13:J84)</f>
        <v>80643</v>
      </c>
      <c r="K85" s="66">
        <f>Table134[[#This Row],[Hub Project Funding for French Immersion and FSL 2024-25]]*0.2</f>
        <v>239100</v>
      </c>
      <c r="L85" s="67">
        <f>SUM(L13:L84)</f>
        <v>10941696.094871202</v>
      </c>
      <c r="M85"/>
      <c r="N85"/>
    </row>
    <row r="86" spans="1:14" s="4" customFormat="1" x14ac:dyDescent="0.25">
      <c r="A86" s="9"/>
      <c r="B86" s="9"/>
      <c r="C86" s="9"/>
      <c r="D86" s="9"/>
      <c r="E86" s="22"/>
      <c r="F86" s="10"/>
      <c r="G86" s="10"/>
      <c r="H86" s="11"/>
      <c r="I86" s="5"/>
      <c r="J86" s="5"/>
      <c r="K86" s="5"/>
      <c r="L86" s="10"/>
    </row>
    <row r="87" spans="1:14" s="4" customFormat="1" x14ac:dyDescent="0.25">
      <c r="A87" s="12" t="s">
        <v>103</v>
      </c>
      <c r="B87" s="12"/>
      <c r="C87" s="12"/>
      <c r="D87" s="12"/>
      <c r="E87" s="22"/>
      <c r="F87" s="22"/>
      <c r="G87" s="13"/>
      <c r="H87" s="22"/>
    </row>
    <row r="88" spans="1:14" s="4" customFormat="1" x14ac:dyDescent="0.25">
      <c r="A88" s="12" t="s">
        <v>90</v>
      </c>
      <c r="B88" s="12"/>
      <c r="C88" s="12"/>
      <c r="D88" s="12"/>
      <c r="E88" s="13"/>
      <c r="F88" s="13"/>
      <c r="G88" s="13"/>
      <c r="H88" s="22"/>
    </row>
    <row r="89" spans="1:14" s="4" customFormat="1" x14ac:dyDescent="0.25">
      <c r="A89" s="19" t="s">
        <v>78</v>
      </c>
      <c r="B89" s="19"/>
      <c r="C89" s="19"/>
      <c r="D89" s="19"/>
      <c r="E89" s="13"/>
      <c r="F89" s="13"/>
      <c r="G89" s="13"/>
      <c r="H89" s="13"/>
    </row>
    <row r="90" spans="1:14" s="4" customFormat="1" x14ac:dyDescent="0.25">
      <c r="A90" s="19" t="s">
        <v>112</v>
      </c>
      <c r="B90" s="19"/>
      <c r="C90" s="19"/>
      <c r="D90" s="19"/>
      <c r="E90" s="13"/>
      <c r="F90" s="13"/>
      <c r="G90" s="13"/>
      <c r="H90" s="13"/>
    </row>
    <row r="91" spans="1:14" s="4" customFormat="1" x14ac:dyDescent="0.25">
      <c r="A91" s="14"/>
      <c r="B91" s="14"/>
      <c r="C91" s="14"/>
      <c r="D91" s="14"/>
      <c r="E91" s="5"/>
      <c r="F91" s="5"/>
      <c r="G91" s="5"/>
      <c r="H91" s="5"/>
    </row>
    <row r="92" spans="1:14" s="4" customFormat="1" ht="15.75" x14ac:dyDescent="0.25">
      <c r="A92" s="33" t="s">
        <v>91</v>
      </c>
      <c r="B92" s="72" t="s">
        <v>92</v>
      </c>
      <c r="C92" s="72"/>
      <c r="D92" s="72" t="s">
        <v>79</v>
      </c>
      <c r="E92" s="72"/>
      <c r="F92" s="72"/>
      <c r="G92" s="72"/>
    </row>
    <row r="93" spans="1:14" s="4" customFormat="1" ht="33" customHeight="1" x14ac:dyDescent="0.25">
      <c r="A93" s="34" t="s">
        <v>93</v>
      </c>
      <c r="B93" s="71" t="s">
        <v>116</v>
      </c>
      <c r="C93" s="71"/>
      <c r="D93" s="71" t="s">
        <v>54</v>
      </c>
      <c r="E93" s="71"/>
      <c r="F93" s="71"/>
      <c r="G93" s="71"/>
    </row>
    <row r="94" spans="1:14" s="4" customFormat="1" ht="16.5" customHeight="1" x14ac:dyDescent="0.25">
      <c r="A94" s="34" t="s">
        <v>94</v>
      </c>
      <c r="B94" s="71" t="s">
        <v>95</v>
      </c>
      <c r="C94" s="71"/>
      <c r="D94" s="71" t="s">
        <v>95</v>
      </c>
      <c r="E94" s="71"/>
      <c r="F94" s="71"/>
      <c r="G94" s="71"/>
    </row>
    <row r="95" spans="1:14" s="4" customFormat="1" ht="15" customHeight="1" x14ac:dyDescent="0.25">
      <c r="A95" s="34" t="s">
        <v>96</v>
      </c>
      <c r="B95" s="71" t="s">
        <v>97</v>
      </c>
      <c r="C95" s="71"/>
      <c r="D95" s="71" t="s">
        <v>97</v>
      </c>
      <c r="E95" s="71"/>
      <c r="F95" s="71"/>
      <c r="G95" s="71"/>
    </row>
    <row r="96" spans="1:14" s="4" customFormat="1" ht="15" customHeight="1" x14ac:dyDescent="0.25">
      <c r="A96" s="34" t="s">
        <v>98</v>
      </c>
      <c r="B96" s="71" t="s">
        <v>99</v>
      </c>
      <c r="C96" s="71"/>
      <c r="D96" s="71" t="s">
        <v>99</v>
      </c>
      <c r="E96" s="71"/>
      <c r="F96" s="71"/>
      <c r="G96" s="71"/>
    </row>
    <row r="97" spans="1:12" s="4" customFormat="1" ht="28.5" x14ac:dyDescent="0.25">
      <c r="A97" s="34" t="s">
        <v>100</v>
      </c>
      <c r="B97" s="71" t="s">
        <v>50</v>
      </c>
      <c r="C97" s="71"/>
      <c r="D97" s="71" t="s">
        <v>50</v>
      </c>
      <c r="E97" s="71"/>
      <c r="F97" s="71"/>
      <c r="G97" s="71"/>
    </row>
    <row r="98" spans="1:12" s="4" customFormat="1" ht="28.5" customHeight="1" x14ac:dyDescent="0.25">
      <c r="A98" s="34" t="s">
        <v>101</v>
      </c>
      <c r="B98" s="71" t="s">
        <v>68</v>
      </c>
      <c r="C98" s="71"/>
      <c r="D98" s="71" t="s">
        <v>68</v>
      </c>
      <c r="E98" s="71"/>
      <c r="F98" s="71"/>
      <c r="G98" s="71"/>
    </row>
    <row r="99" spans="1:12" s="4" customFormat="1" ht="15" customHeight="1" x14ac:dyDescent="0.25">
      <c r="A99" s="34" t="s">
        <v>53</v>
      </c>
      <c r="B99" s="71" t="s">
        <v>102</v>
      </c>
      <c r="C99" s="71"/>
      <c r="D99" s="71" t="s">
        <v>102</v>
      </c>
      <c r="E99" s="71"/>
      <c r="F99" s="71"/>
      <c r="G99" s="71"/>
    </row>
    <row r="100" spans="1:12" s="4" customFormat="1" ht="15" customHeight="1" x14ac:dyDescent="0.25">
      <c r="A100" s="34" t="s">
        <v>52</v>
      </c>
      <c r="B100" s="71" t="s">
        <v>52</v>
      </c>
      <c r="C100" s="71"/>
      <c r="D100" s="71" t="s">
        <v>51</v>
      </c>
      <c r="E100" s="71"/>
      <c r="F100" s="71"/>
      <c r="G100" s="71"/>
    </row>
    <row r="101" spans="1:12" s="4" customFormat="1" x14ac:dyDescent="0.25">
      <c r="A101"/>
      <c r="C101"/>
      <c r="D101"/>
      <c r="E101"/>
      <c r="F101"/>
      <c r="G101"/>
      <c r="H101"/>
    </row>
    <row r="102" spans="1:12" x14ac:dyDescent="0.25">
      <c r="A102"/>
      <c r="B102" s="4"/>
      <c r="C102"/>
      <c r="D102"/>
      <c r="E102"/>
      <c r="F102"/>
      <c r="G102"/>
      <c r="H102"/>
    </row>
    <row r="103" spans="1:12" s="4" customFormat="1" x14ac:dyDescent="0.25">
      <c r="A103"/>
      <c r="C103"/>
      <c r="D103"/>
      <c r="E103"/>
      <c r="F103"/>
      <c r="G103"/>
      <c r="H103"/>
    </row>
    <row r="104" spans="1:12" x14ac:dyDescent="0.25">
      <c r="A104"/>
      <c r="B104" s="4"/>
      <c r="C104"/>
      <c r="D104"/>
      <c r="E104"/>
      <c r="F104"/>
      <c r="G104"/>
      <c r="H104"/>
      <c r="I104" s="4"/>
      <c r="K104" s="4"/>
      <c r="L104" s="4"/>
    </row>
    <row r="105" spans="1:12" s="4" customFormat="1" x14ac:dyDescent="0.25">
      <c r="A105"/>
      <c r="C105"/>
      <c r="D105"/>
      <c r="E105"/>
      <c r="F105"/>
      <c r="G105"/>
      <c r="H105"/>
    </row>
    <row r="106" spans="1:12" s="4" customFormat="1" x14ac:dyDescent="0.25">
      <c r="A106"/>
      <c r="C106"/>
      <c r="D106"/>
      <c r="E106"/>
      <c r="F106"/>
      <c r="G106"/>
      <c r="H106"/>
      <c r="I106" s="2"/>
      <c r="K106" s="2"/>
      <c r="L106" s="2"/>
    </row>
    <row r="107" spans="1:12" s="4" customFormat="1" x14ac:dyDescent="0.25">
      <c r="A107" s="1"/>
      <c r="B107" s="1"/>
      <c r="C107" s="1"/>
      <c r="D107" s="1"/>
      <c r="E107" s="2"/>
      <c r="F107" s="2"/>
      <c r="G107" s="2"/>
      <c r="H107" s="2"/>
      <c r="I107" s="2"/>
      <c r="K107" s="2"/>
      <c r="L107" s="2"/>
    </row>
    <row r="110" spans="1:12" x14ac:dyDescent="0.25">
      <c r="A110"/>
      <c r="B110" s="4"/>
      <c r="C110"/>
      <c r="D110"/>
      <c r="E110"/>
      <c r="F110"/>
      <c r="G110"/>
      <c r="H110"/>
      <c r="I110" s="4"/>
      <c r="K110" s="4"/>
      <c r="L110" s="4"/>
    </row>
    <row r="111" spans="1:12" s="4" customFormat="1" x14ac:dyDescent="0.25">
      <c r="A111"/>
      <c r="C111"/>
      <c r="D111"/>
      <c r="E111"/>
      <c r="F111"/>
      <c r="G111"/>
      <c r="H111"/>
    </row>
    <row r="112" spans="1:12" s="4" customFormat="1" x14ac:dyDescent="0.25">
      <c r="A112"/>
      <c r="C112"/>
      <c r="D112"/>
      <c r="E112"/>
      <c r="F112"/>
      <c r="G112"/>
      <c r="H112"/>
      <c r="I112" s="2"/>
      <c r="K112" s="2"/>
      <c r="L112" s="2"/>
    </row>
    <row r="113" spans="1:12" s="4" customFormat="1" x14ac:dyDescent="0.25">
      <c r="A113"/>
      <c r="C113"/>
      <c r="D113"/>
      <c r="E113"/>
      <c r="F113"/>
      <c r="G113"/>
      <c r="H113"/>
      <c r="I113" s="2"/>
      <c r="K113" s="2"/>
      <c r="L113" s="2"/>
    </row>
    <row r="114" spans="1:12" x14ac:dyDescent="0.25">
      <c r="A114"/>
      <c r="B114" s="4"/>
      <c r="C114"/>
      <c r="D114"/>
      <c r="E114"/>
      <c r="F114"/>
      <c r="G114"/>
    </row>
    <row r="115" spans="1:12" x14ac:dyDescent="0.25">
      <c r="A115"/>
      <c r="B115" s="4"/>
      <c r="C115"/>
      <c r="D115"/>
      <c r="E115"/>
      <c r="F115"/>
      <c r="G115"/>
    </row>
  </sheetData>
  <sheetProtection algorithmName="SHA-512" hashValue="RGQcXdDocgbN7iPyRPA/hAMv1lOiDGmOxkbO9bwClMHfcfZZiuL62THWiMYpgIsYDaijxFO6cY7lEBsitWnbug==" saltValue="59dijEzTeJT2SonAohAgbA==" spinCount="100000" sheet="1" objects="1" scenarios="1"/>
  <mergeCells count="18">
    <mergeCell ref="B92:C92"/>
    <mergeCell ref="B93:C93"/>
    <mergeCell ref="B94:C94"/>
    <mergeCell ref="D92:G92"/>
    <mergeCell ref="D93:G93"/>
    <mergeCell ref="D94:G94"/>
    <mergeCell ref="B95:C95"/>
    <mergeCell ref="B96:C96"/>
    <mergeCell ref="B97:C97"/>
    <mergeCell ref="D95:G95"/>
    <mergeCell ref="D96:G96"/>
    <mergeCell ref="D97:G97"/>
    <mergeCell ref="B98:C98"/>
    <mergeCell ref="B99:C99"/>
    <mergeCell ref="B100:C100"/>
    <mergeCell ref="D98:G98"/>
    <mergeCell ref="D99:G99"/>
    <mergeCell ref="D100:G100"/>
  </mergeCells>
  <phoneticPr fontId="20" type="noConversion"/>
  <pageMargins left="0.70866141732283472" right="0.70866141732283472" top="0.74803149606299213" bottom="0.74803149606299213" header="0.31496062992125984" footer="0.31496062992125984"/>
  <pageSetup paperSize="17" scale="70" fitToHeight="0" orientation="landscape" r:id="rId1"/>
  <headerFooter>
    <oddFooter>&amp;L_x000D_&amp;1#&amp;"Calibri"&amp;11&amp;K000000 Classification: Public</oddFooter>
  </headerFooter>
  <ignoredErrors>
    <ignoredError sqref="I84:I85 F85:G85 K21:K22 G13:G16 I21:I22 K45:L45 I45 K84 L84:L85 L50 L7:L11 F7:G11 G17:G82 I17 L17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 Allocations</vt:lpstr>
      <vt:lpstr>'2024-2025 Allocations'!Print_Titles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OLEP Funding Allocations by School Authority</dc:title>
  <dc:subject>Official Languages in Education Programs, Regular Funding</dc:subject>
  <dc:creator/>
  <cp:keywords>Security Classification: PUBLIC</cp:keywords>
  <cp:lastModifiedBy/>
  <dcterms:created xsi:type="dcterms:W3CDTF">2015-06-05T18:17:20Z</dcterms:created>
  <dcterms:modified xsi:type="dcterms:W3CDTF">2025-12-08T16:40:29Z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2024-10-03T20:00:00Z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a9b177b6-2d12-4563-abd1-6daa1e3658ea</vt:lpwstr>
  </property>
  <property fmtid="{D5CDD505-2E9C-101B-9397-08002B2CF9AE}" pid="8" name="MSIP_Label_60c3ebf9-3c2f-4745-a75f-55836bdb736f_ContentBits">
    <vt:lpwstr>2</vt:lpwstr>
  </property>
</Properties>
</file>