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njita.parajuli\Downloads\"/>
    </mc:Choice>
  </mc:AlternateContent>
  <bookViews>
    <workbookView xWindow="25080" yWindow="-120" windowWidth="25440" windowHeight="15390"/>
  </bookViews>
  <sheets>
    <sheet name="Multi Year Summary" sheetId="4" r:id="rId1"/>
    <sheet name="Multi Year Breakout" sheetId="2" r:id="rId2"/>
  </sheets>
  <definedNames>
    <definedName name="_xlnm.Print_Area" localSheetId="1">'Multi Year Breakout'!$A$1:$K$45</definedName>
    <definedName name="_xlnm.Print_Area" localSheetId="0">'Multi Year Summary'!$A$1:$E$30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0" i="4" l="1"/>
  <c r="D30" i="4"/>
  <c r="E30" i="4"/>
  <c r="B30" i="4"/>
  <c r="E28" i="4"/>
  <c r="D28" i="4"/>
  <c r="C28" i="4"/>
  <c r="B28" i="4"/>
  <c r="C24" i="4"/>
  <c r="D24" i="4"/>
  <c r="E24" i="4"/>
  <c r="B23" i="4"/>
  <c r="B24" i="4" s="1"/>
  <c r="B22" i="4"/>
  <c r="C20" i="4"/>
  <c r="D20" i="4"/>
  <c r="E20" i="4"/>
  <c r="B17" i="4"/>
  <c r="B18" i="4"/>
  <c r="B19" i="4"/>
  <c r="B20" i="4" s="1"/>
  <c r="B16" i="4"/>
  <c r="C14" i="4"/>
  <c r="D14" i="4"/>
  <c r="E14" i="4"/>
  <c r="B13" i="4"/>
  <c r="B14" i="4" s="1"/>
  <c r="B11" i="4"/>
  <c r="B12" i="4"/>
  <c r="H11" i="2"/>
  <c r="G83" i="2"/>
  <c r="J82" i="2"/>
  <c r="G82" i="2"/>
  <c r="G81" i="2"/>
  <c r="J81" i="2" s="1"/>
  <c r="G80" i="2"/>
  <c r="J80" i="2" s="1"/>
  <c r="G79" i="2"/>
  <c r="J79" i="2" s="1"/>
  <c r="J78" i="2"/>
  <c r="G78" i="2"/>
  <c r="G77" i="2"/>
  <c r="I77" i="2" s="1"/>
  <c r="G76" i="2"/>
  <c r="I76" i="2" s="1"/>
  <c r="I75" i="2"/>
  <c r="G75" i="2"/>
  <c r="I74" i="2"/>
  <c r="G74" i="2"/>
  <c r="G73" i="2"/>
  <c r="I73" i="2" s="1"/>
  <c r="G72" i="2"/>
  <c r="I72" i="2" s="1"/>
  <c r="I71" i="2"/>
  <c r="G71" i="2"/>
  <c r="H70" i="2"/>
  <c r="G70" i="2"/>
  <c r="G69" i="2"/>
  <c r="J69" i="2" s="1"/>
  <c r="J68" i="2"/>
  <c r="I68" i="2"/>
  <c r="G68" i="2"/>
  <c r="G67" i="2"/>
  <c r="J67" i="2" s="1"/>
  <c r="G66" i="2"/>
  <c r="J66" i="2" s="1"/>
  <c r="G65" i="2"/>
  <c r="I65" i="2" s="1"/>
  <c r="G64" i="2"/>
  <c r="I64" i="2" s="1"/>
  <c r="G63" i="2"/>
  <c r="I63" i="2" s="1"/>
  <c r="G62" i="2"/>
  <c r="J62" i="2" s="1"/>
  <c r="G61" i="2"/>
  <c r="I61" i="2" s="1"/>
  <c r="G60" i="2"/>
  <c r="I60" i="2" s="1"/>
  <c r="G59" i="2"/>
  <c r="I59" i="2" s="1"/>
  <c r="G58" i="2"/>
  <c r="H58" i="2" s="1"/>
  <c r="G57" i="2"/>
  <c r="I57" i="2" s="1"/>
  <c r="G56" i="2"/>
  <c r="I56" i="2" s="1"/>
  <c r="G55" i="2"/>
  <c r="I55" i="2" s="1"/>
  <c r="H54" i="2"/>
  <c r="G54" i="2"/>
  <c r="H53" i="2"/>
  <c r="G53" i="2"/>
  <c r="G52" i="2"/>
  <c r="H52" i="2" s="1"/>
  <c r="G51" i="2"/>
  <c r="H51" i="2" s="1"/>
  <c r="I50" i="2"/>
  <c r="G50" i="2"/>
  <c r="I49" i="2"/>
  <c r="G49" i="2"/>
  <c r="G48" i="2"/>
  <c r="I48" i="2" s="1"/>
  <c r="G47" i="2"/>
  <c r="I47" i="2" s="1"/>
  <c r="I46" i="2"/>
  <c r="G46" i="2"/>
  <c r="I45" i="2"/>
  <c r="G45" i="2"/>
  <c r="G44" i="2"/>
  <c r="I44" i="2" s="1"/>
  <c r="G43" i="2"/>
  <c r="J43" i="2" s="1"/>
  <c r="J42" i="2"/>
  <c r="G42" i="2"/>
  <c r="J41" i="2"/>
  <c r="G41" i="2"/>
  <c r="G40" i="2"/>
  <c r="J40" i="2" s="1"/>
  <c r="G39" i="2"/>
  <c r="J39" i="2" s="1"/>
  <c r="J38" i="2"/>
  <c r="G38" i="2"/>
  <c r="I37" i="2"/>
  <c r="G37" i="2"/>
  <c r="G36" i="2"/>
  <c r="I36" i="2" s="1"/>
  <c r="G35" i="2"/>
  <c r="H35" i="2" s="1"/>
  <c r="H34" i="2"/>
  <c r="G34" i="2"/>
  <c r="H33" i="2"/>
  <c r="G33" i="2"/>
  <c r="G32" i="2"/>
  <c r="H32" i="2" s="1"/>
  <c r="J31" i="2"/>
  <c r="I31" i="2"/>
  <c r="G31" i="2"/>
  <c r="G30" i="2"/>
  <c r="H30" i="2" s="1"/>
  <c r="G29" i="2"/>
  <c r="J29" i="2" s="1"/>
  <c r="J28" i="2"/>
  <c r="G28" i="2"/>
  <c r="I28" i="2" s="1"/>
  <c r="G27" i="2"/>
  <c r="H27" i="2" s="1"/>
  <c r="G26" i="2"/>
  <c r="J26" i="2" s="1"/>
  <c r="J25" i="2"/>
  <c r="I25" i="2"/>
  <c r="G25" i="2"/>
  <c r="H24" i="2"/>
  <c r="G24" i="2"/>
  <c r="I24" i="2" s="1"/>
  <c r="G23" i="2"/>
  <c r="J23" i="2" s="1"/>
  <c r="G22" i="2"/>
  <c r="H22" i="2" s="1"/>
  <c r="J21" i="2"/>
  <c r="H21" i="2"/>
  <c r="G21" i="2"/>
  <c r="I21" i="2" s="1"/>
  <c r="G20" i="2"/>
  <c r="H20" i="2" s="1"/>
  <c r="J19" i="2"/>
  <c r="I19" i="2"/>
  <c r="H19" i="2"/>
  <c r="G19" i="2"/>
  <c r="G18" i="2"/>
  <c r="G17" i="2"/>
  <c r="G16" i="2"/>
  <c r="G15" i="2"/>
  <c r="G14" i="2"/>
  <c r="J14" i="2" s="1"/>
  <c r="J12" i="2"/>
  <c r="G11" i="2"/>
  <c r="J83" i="2" l="1"/>
  <c r="I69" i="2"/>
  <c r="I29" i="2"/>
  <c r="H59" i="2"/>
  <c r="H64" i="2"/>
  <c r="H63" i="2"/>
  <c r="I58" i="2"/>
  <c r="H60" i="2"/>
  <c r="H65" i="2"/>
  <c r="I66" i="2"/>
  <c r="I26" i="2"/>
  <c r="I83" i="2" s="1"/>
  <c r="H56" i="2"/>
  <c r="H83" i="2" s="1"/>
  <c r="H61" i="2"/>
  <c r="H62" i="2"/>
  <c r="I67" i="2"/>
  <c r="I62" i="2"/>
</calcChain>
</file>

<file path=xl/sharedStrings.xml><?xml version="1.0" encoding="utf-8"?>
<sst xmlns="http://schemas.openxmlformats.org/spreadsheetml/2006/main" count="371" uniqueCount="226">
  <si>
    <t>Project Details</t>
  </si>
  <si>
    <t>Project Description</t>
  </si>
  <si>
    <t>Tender</t>
  </si>
  <si>
    <t>Project</t>
  </si>
  <si>
    <t>Work Activity</t>
  </si>
  <si>
    <t>Major Work Type</t>
  </si>
  <si>
    <t>Sample Project Description Here</t>
  </si>
  <si>
    <t>TND</t>
  </si>
  <si>
    <t>Consultant</t>
  </si>
  <si>
    <t>Prepared By</t>
  </si>
  <si>
    <t>Checked By</t>
  </si>
  <si>
    <t>Estimate Date</t>
  </si>
  <si>
    <t>Related Addendum</t>
  </si>
  <si>
    <t>Sample Consultant Firm Name Here</t>
  </si>
  <si>
    <t>Sample Name 1</t>
  </si>
  <si>
    <t>Sample Name 2</t>
  </si>
  <si>
    <t>MM/DD/YYYY</t>
  </si>
  <si>
    <t>N/A</t>
  </si>
  <si>
    <t>Notes</t>
  </si>
  <si>
    <t>Estimate Summary</t>
  </si>
  <si>
    <t>Major Work Activity Description</t>
  </si>
  <si>
    <t>Estimated Cost</t>
  </si>
  <si>
    <t>Subtotal</t>
  </si>
  <si>
    <t>Other Capital Costs</t>
  </si>
  <si>
    <t>Land Acquisition</t>
  </si>
  <si>
    <t>Utility Adjustments</t>
  </si>
  <si>
    <t xml:space="preserve"> Total Estimated Construction Cost (No Contingency)</t>
  </si>
  <si>
    <t>Engineering Costs (Existing Engineering Contracts)</t>
  </si>
  <si>
    <t>Post Tender Engineering</t>
  </si>
  <si>
    <t xml:space="preserve"> Total Estimated Project Cost</t>
  </si>
  <si>
    <t>Bid Item List</t>
  </si>
  <si>
    <t>Bid Item Code</t>
  </si>
  <si>
    <t>Bid Item Description</t>
  </si>
  <si>
    <t>Reference Spec</t>
  </si>
  <si>
    <t>Unit</t>
  </si>
  <si>
    <t>Estimated Unit Price</t>
  </si>
  <si>
    <t>Subtotals:</t>
  </si>
  <si>
    <t>Highway 99 Twinning incl. new Bridge</t>
  </si>
  <si>
    <t>TND0000001</t>
  </si>
  <si>
    <t>PRJ0000001</t>
  </si>
  <si>
    <t>WAC0000001</t>
  </si>
  <si>
    <t>GRADING COMPONENT</t>
  </si>
  <si>
    <t>Related Addendum(s)</t>
  </si>
  <si>
    <t>Fictional Engineering Consulting Firm Inc.</t>
  </si>
  <si>
    <t>Alan Mystery</t>
  </si>
  <si>
    <t>Beverly Serious</t>
  </si>
  <si>
    <t>Est. Quantity</t>
  </si>
  <si>
    <t>TEC Weighted Average Unit Price</t>
  </si>
  <si>
    <t>2013/14  Cost</t>
  </si>
  <si>
    <t>2014/15 Cost</t>
  </si>
  <si>
    <t>2015/16 Cost</t>
  </si>
  <si>
    <t>X100</t>
  </si>
  <si>
    <t>Mobilization</t>
  </si>
  <si>
    <t>Lump Sum</t>
  </si>
  <si>
    <t>GCS 1.2.9</t>
  </si>
  <si>
    <t>X004</t>
  </si>
  <si>
    <t>Site Occupancy - Section A</t>
  </si>
  <si>
    <t>GCS 1.2.41.9</t>
  </si>
  <si>
    <t>Site Occupancy - Section B</t>
  </si>
  <si>
    <t>X018</t>
  </si>
  <si>
    <t>Traffic Accomodation for Entire Project</t>
  </si>
  <si>
    <t>SP</t>
  </si>
  <si>
    <t>Environmental Management</t>
  </si>
  <si>
    <t>S038</t>
  </si>
  <si>
    <t>Construction Advisory Signs - Supply and Install</t>
  </si>
  <si>
    <t>sign</t>
  </si>
  <si>
    <t>G100</t>
  </si>
  <si>
    <t>Clearing</t>
  </si>
  <si>
    <t>hectare</t>
  </si>
  <si>
    <t>2.1.4</t>
  </si>
  <si>
    <t>X006</t>
  </si>
  <si>
    <t>Clearing (Previously cleared areas)</t>
  </si>
  <si>
    <t>G225</t>
  </si>
  <si>
    <t>Common Excavation</t>
  </si>
  <si>
    <t>cubic meter</t>
  </si>
  <si>
    <t>2.3.6</t>
  </si>
  <si>
    <t>X205</t>
  </si>
  <si>
    <t>Asphalt Surfacing - Remove and Dispose</t>
  </si>
  <si>
    <t>G235</t>
  </si>
  <si>
    <t>Borrow Excavation</t>
  </si>
  <si>
    <t>G230</t>
  </si>
  <si>
    <t>Borrow Topsoil Excavation</t>
  </si>
  <si>
    <t>G301</t>
  </si>
  <si>
    <t>Borrow Reclamation</t>
  </si>
  <si>
    <t>square meter</t>
  </si>
  <si>
    <t>S020</t>
  </si>
  <si>
    <t>Snow Fence - Supply and Install</t>
  </si>
  <si>
    <t>metre</t>
  </si>
  <si>
    <t>G300</t>
  </si>
  <si>
    <t>Topsoil Replacement</t>
  </si>
  <si>
    <t>2.6.4</t>
  </si>
  <si>
    <t>E608</t>
  </si>
  <si>
    <t>Broad-Cast Seeding</t>
  </si>
  <si>
    <t>2.20.4</t>
  </si>
  <si>
    <t>G452</t>
  </si>
  <si>
    <t>Remove and Dispose of Existing Fence</t>
  </si>
  <si>
    <t>kilometre</t>
  </si>
  <si>
    <t>2.12.5</t>
  </si>
  <si>
    <t>G475</t>
  </si>
  <si>
    <t>New Fence - Supply and Install - Class B</t>
  </si>
  <si>
    <t>G470</t>
  </si>
  <si>
    <t>New Fence - Supply and Install - Class A</t>
  </si>
  <si>
    <t>E018</t>
  </si>
  <si>
    <t>Geotechnical Instrumentation - Supply and Install</t>
  </si>
  <si>
    <t>lump sum</t>
  </si>
  <si>
    <t>E453</t>
  </si>
  <si>
    <t>Geogrid - Supply and Install</t>
  </si>
  <si>
    <t>square metre</t>
  </si>
  <si>
    <t>S275</t>
  </si>
  <si>
    <t>Remove and Dispose Existing Signs - One Post</t>
  </si>
  <si>
    <t>7.7.5</t>
  </si>
  <si>
    <t>S277</t>
  </si>
  <si>
    <t>Remove and Dispose Existing Signs - Two Post</t>
  </si>
  <si>
    <t>S271</t>
  </si>
  <si>
    <t>Supply of Signs, Extruded Aluminum</t>
  </si>
  <si>
    <t>5.18.3</t>
  </si>
  <si>
    <t>S272</t>
  </si>
  <si>
    <t>Supply of Signs, Aluminum</t>
  </si>
  <si>
    <t>S273</t>
  </si>
  <si>
    <t>Supply of Sighns, Aluminum - Reflective Sheeting for Specialized Applications</t>
  </si>
  <si>
    <t>S288</t>
  </si>
  <si>
    <t>Install Sign - Less than 1 m2</t>
  </si>
  <si>
    <t>S289</t>
  </si>
  <si>
    <t>Install Sign - 1 m2 to 3 m2</t>
  </si>
  <si>
    <t>S290</t>
  </si>
  <si>
    <t>Install Sign - Over 3 m2</t>
  </si>
  <si>
    <t>S772</t>
  </si>
  <si>
    <t>Supply and Install Post (100 mm x 150 mm)</t>
  </si>
  <si>
    <t>unit</t>
  </si>
  <si>
    <t>S018</t>
  </si>
  <si>
    <t>Sesame St. Overhead Clearance Signs - Supply and Install</t>
  </si>
  <si>
    <t>S052</t>
  </si>
  <si>
    <t>Overhead Clearance Sign - Supply and Install</t>
  </si>
  <si>
    <t>Remove and Dispose of Existing Guardrail (W-Beam)</t>
  </si>
  <si>
    <t>2.19.4</t>
  </si>
  <si>
    <t>S836</t>
  </si>
  <si>
    <t>HTCB - Supply and Install (TL-4)</t>
  </si>
  <si>
    <t>2.11.9</t>
  </si>
  <si>
    <t>S837</t>
  </si>
  <si>
    <t>HTCB End Terminal (Crashworthy) - Supply and Install</t>
  </si>
  <si>
    <t>S838</t>
  </si>
  <si>
    <t>HTCB Transition to W-Beam - Supply and Install</t>
  </si>
  <si>
    <t>X355</t>
  </si>
  <si>
    <t>Concrete Barrier - TL-4 Cast in Place</t>
  </si>
  <si>
    <t>4.2.5</t>
  </si>
  <si>
    <t>Concrete Barrier - TL-5 Cast In Place</t>
  </si>
  <si>
    <t>Glare Screen - Supply and Install</t>
  </si>
  <si>
    <t>S830</t>
  </si>
  <si>
    <t>Flexible Guide Post/Delineator - Supply and Install</t>
  </si>
  <si>
    <t>post</t>
  </si>
  <si>
    <t>2.19.4 &amp; 5.28.3</t>
  </si>
  <si>
    <t>D100</t>
  </si>
  <si>
    <t>Culverts - Remove and Dispose (CSP) (up to 700mm dia)</t>
  </si>
  <si>
    <t>2.4.4</t>
  </si>
  <si>
    <t>D105</t>
  </si>
  <si>
    <t>Culverts - Remove and Dispose (CSP) (over to 700mm dia)</t>
  </si>
  <si>
    <t>D200</t>
  </si>
  <si>
    <t>Granular Backfill - Culverts</t>
  </si>
  <si>
    <t>cubic metre</t>
  </si>
  <si>
    <t>2.4.4 &amp; 5.2.5</t>
  </si>
  <si>
    <t>D405</t>
  </si>
  <si>
    <t>Culverts - Supply and Install (500 mm dia. C.S.P.)</t>
  </si>
  <si>
    <t>D410</t>
  </si>
  <si>
    <t>Culverts - Supply and Install (600 mm dia. C.S.P.)</t>
  </si>
  <si>
    <t>D425</t>
  </si>
  <si>
    <t>Culverts - Supply and Install (800 mm dia. C.S.P.)</t>
  </si>
  <si>
    <t>D430</t>
  </si>
  <si>
    <t>Culverts - Supply and Install (900 mm dia. C.S.P.)</t>
  </si>
  <si>
    <t>D021</t>
  </si>
  <si>
    <t>Drop Inlet Assemblies - Supply and Install (600mm dia CSP)</t>
  </si>
  <si>
    <t>D020</t>
  </si>
  <si>
    <t>Drop Inlet Assemblies - Supply and Install (900mm dia concrete)</t>
  </si>
  <si>
    <t>Smooth Wall Steel Pipe - Supply and Augur (600 mm dia.)</t>
  </si>
  <si>
    <t>Smooth Wall Steel Pipe - Supply and Augur (800 mm dia.)</t>
  </si>
  <si>
    <t>D615</t>
  </si>
  <si>
    <t>Perforated Pipe - Supply and Install</t>
  </si>
  <si>
    <t>2.8.4</t>
  </si>
  <si>
    <t>Manholes - Supply and Install (1200 mm dia x length)</t>
  </si>
  <si>
    <t>Manholes - Supply and Install (1800 mm dia x length)</t>
  </si>
  <si>
    <t>Manholes - Supply and Install (2400 mm dia x length)</t>
  </si>
  <si>
    <t>Catch Basin Mannholes - Supply and Install (1200 mm dia x Length)</t>
  </si>
  <si>
    <t>Catch Basin Mannholes - Supply and Install (1500 mm dia x Length)</t>
  </si>
  <si>
    <t>Catch Basin Mannholes - Supply and Install (1800 mm dia x Length)</t>
  </si>
  <si>
    <t>Catch Basins - Supply and Install - (900mm dia.)</t>
  </si>
  <si>
    <t>D787</t>
  </si>
  <si>
    <t>Concrete Storm Sewer - Supply and Install - (750mm dia.)</t>
  </si>
  <si>
    <t>2.18.4</t>
  </si>
  <si>
    <t>Concrete Storm Sewer - Supply and Install - (1200mm dia.)</t>
  </si>
  <si>
    <t>Leads - Supply and Install (300mm dia Concrete)</t>
  </si>
  <si>
    <t>Leads - Supply and Install (375mm dia Concrete)</t>
  </si>
  <si>
    <t>Leads - Supply and Install (450mm dia Concrete)</t>
  </si>
  <si>
    <t>Leads - Supply and Install (750mm dia Concrete)</t>
  </si>
  <si>
    <t>Leads - Supply and Install (900mm dia Concrete)</t>
  </si>
  <si>
    <t>F500</t>
  </si>
  <si>
    <t>Heavy Rock Riprap (Class 1)</t>
  </si>
  <si>
    <t>BCS 10.7</t>
  </si>
  <si>
    <t>G220</t>
  </si>
  <si>
    <t>Channel Excavation</t>
  </si>
  <si>
    <t>X230</t>
  </si>
  <si>
    <t>Catch Basin Removal</t>
  </si>
  <si>
    <t>2.17.4</t>
  </si>
  <si>
    <t>X346</t>
  </si>
  <si>
    <t>Hand-Laid Riprap - Other Locations - Supply and Place</t>
  </si>
  <si>
    <t>2.5.4</t>
  </si>
  <si>
    <t>G018</t>
  </si>
  <si>
    <t>Protection of Sanitary Sewer Line</t>
  </si>
  <si>
    <t>Camera Posts - Supply, Install and Maintain</t>
  </si>
  <si>
    <r>
      <rPr>
        <b/>
        <sz val="14"/>
        <color theme="1"/>
        <rFont val="Arial"/>
        <family val="2"/>
      </rPr>
      <t>THIS DOCUMENT IS ONLY AN EXAMPLE</t>
    </r>
    <r>
      <rPr>
        <sz val="14"/>
        <color theme="1"/>
        <rFont val="Arial"/>
        <family val="2"/>
      </rPr>
      <t xml:space="preserve"> - costs, reference specs, or bid item descriptions may be incorrect. This example is for the grading component of a project. Another of these forms would be filled out for each other major work type to make up the entire estimate.
The purpose of this Notes area is to note what items are included or aren't included in this estimate, or if some items may account for more than just major work component, such as one mobilization line here accounting for all the mobilization on the entire project, or any other details of the project or estimate that are important to note.  This cell can be resizes as required.
</t>
    </r>
  </si>
  <si>
    <t>days</t>
  </si>
  <si>
    <t>Work Activity Type - WAC0000001</t>
  </si>
  <si>
    <t>Work Activity Type - WAC0000002</t>
  </si>
  <si>
    <t>WAC0000001 Grading</t>
  </si>
  <si>
    <t>WAC0000001 Surfacing</t>
  </si>
  <si>
    <t>WAC0000001 Erosion Control</t>
  </si>
  <si>
    <t>WAC0000002 Superstructure</t>
  </si>
  <si>
    <t>WAC0000002 Substructure</t>
  </si>
  <si>
    <t>WAC0000002 Grading</t>
  </si>
  <si>
    <t>WAC0000002 Erosion Control</t>
  </si>
  <si>
    <t>01/01/2012</t>
  </si>
  <si>
    <t>FY2013/14 Cost</t>
  </si>
  <si>
    <t>FY2014/15 Cost</t>
  </si>
  <si>
    <t>FY2015/16 Cost</t>
  </si>
  <si>
    <t>Work Activities</t>
  </si>
  <si>
    <t>WAC0000001 WAC0000002</t>
  </si>
  <si>
    <t>BRIDGE</t>
  </si>
  <si>
    <r>
      <rPr>
        <b/>
        <sz val="11"/>
        <color theme="1"/>
        <rFont val="Arial"/>
        <family val="2"/>
      </rPr>
      <t>THIS DOCUMENT IS ONLY AN EXAMPLE</t>
    </r>
    <r>
      <rPr>
        <sz val="11"/>
        <color theme="1"/>
        <rFont val="Arial"/>
        <family val="2"/>
      </rPr>
      <t xml:space="preserve"> - costs, reference specs, bid item descriptions, and other details may be incorrect.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</si>
</sst>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quot;$&quot;* #,##0.00_-;_-&quot;$&quot;* &quot;-&quot;??_-;_-@_-"/>
  </numFmts>
  <fonts count="13" x14ac:knownFonts="1">
    <font>
      <sz val="11"/>
      <color theme="1"/>
      <name val="Calibri"/>
      <family val="2"/>
      <scheme val="minor"/>
    </font>
    <font>
      <sz val="11"/>
      <color theme="1"/>
      <name val="Calibri"/>
      <family val="2"/>
      <scheme val="minor"/>
    </font>
    <font>
      <sz val="11"/>
      <color theme="1"/>
      <name val="Arial"/>
      <family val="2"/>
    </font>
    <font>
      <sz val="10"/>
      <color theme="1"/>
      <name val="Arial"/>
      <family val="2"/>
    </font>
    <font>
      <sz val="12"/>
      <color theme="1"/>
      <name val="Arial"/>
      <family val="2"/>
    </font>
    <font>
      <sz val="7"/>
      <color theme="1"/>
      <name val="Arial"/>
      <family val="2"/>
    </font>
    <font>
      <sz val="14"/>
      <color theme="1"/>
      <name val="Arial"/>
      <family val="2"/>
    </font>
    <font>
      <b/>
      <sz val="14"/>
      <color theme="1"/>
      <name val="Arial"/>
      <family val="2"/>
    </font>
    <font>
      <b/>
      <sz val="12"/>
      <color theme="1"/>
      <name val="Arial"/>
      <family val="2"/>
    </font>
    <font>
      <b/>
      <sz val="11"/>
      <color theme="1"/>
      <name val="Arial"/>
      <family val="2"/>
    </font>
    <font>
      <b/>
      <sz val="10"/>
      <color theme="1"/>
      <name val="Arial"/>
      <family val="2"/>
    </font>
    <font>
      <b/>
      <u/>
      <sz val="10"/>
      <color theme="1"/>
      <name val="Arial"/>
      <family val="2"/>
    </font>
    <font>
      <b/>
      <sz val="20"/>
      <color theme="1"/>
      <name val="Arial"/>
      <family val="2"/>
    </font>
  </fonts>
  <fills count="3">
    <fill>
      <patternFill patternType="none"/>
    </fill>
    <fill>
      <patternFill patternType="gray125"/>
    </fill>
    <fill>
      <patternFill patternType="solid">
        <fgColor theme="2" tint="-9.9978637043366805E-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s>
  <cellStyleXfs count="2">
    <xf numFmtId="0" fontId="0" fillId="0" borderId="0"/>
    <xf numFmtId="164" fontId="1" fillId="0" borderId="0" applyFont="0" applyFill="0" applyBorder="0" applyAlignment="0" applyProtection="0"/>
  </cellStyleXfs>
  <cellXfs count="81">
    <xf numFmtId="0" fontId="0" fillId="0" borderId="0" xfId="0"/>
    <xf numFmtId="0" fontId="2" fillId="0" borderId="0" xfId="0" applyFont="1"/>
    <xf numFmtId="0" fontId="2" fillId="0" borderId="0" xfId="0" applyFont="1" applyAlignment="1">
      <alignment wrapText="1"/>
    </xf>
    <xf numFmtId="0" fontId="2" fillId="0" borderId="0" xfId="0" applyFont="1" applyAlignment="1">
      <alignment horizontal="center" vertical="center"/>
    </xf>
    <xf numFmtId="0" fontId="5" fillId="0" borderId="0" xfId="0" applyFont="1" applyAlignment="1">
      <alignment vertical="center"/>
    </xf>
    <xf numFmtId="0" fontId="2" fillId="0" borderId="0" xfId="0" applyFont="1" applyAlignment="1">
      <alignment vertical="center"/>
    </xf>
    <xf numFmtId="0" fontId="5" fillId="0" borderId="0" xfId="0" applyFont="1" applyAlignment="1">
      <alignment vertical="center" wrapText="1"/>
    </xf>
    <xf numFmtId="0" fontId="2" fillId="0" borderId="0" xfId="0" applyFont="1" applyAlignment="1">
      <alignment vertical="center" wrapText="1"/>
    </xf>
    <xf numFmtId="0" fontId="6" fillId="0" borderId="0" xfId="0" applyFont="1" applyAlignment="1">
      <alignment vertical="center"/>
    </xf>
    <xf numFmtId="0" fontId="6" fillId="0" borderId="0" xfId="0" applyFont="1" applyAlignment="1">
      <alignment horizontal="left" vertical="center"/>
    </xf>
    <xf numFmtId="0" fontId="3" fillId="0" borderId="0" xfId="0" applyFont="1" applyAlignment="1">
      <alignment vertic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0" xfId="0" applyFont="1" applyAlignment="1">
      <alignment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0" xfId="0" applyFont="1" applyAlignment="1">
      <alignment horizontal="left" vertical="center" wrapText="1" indent="3"/>
    </xf>
    <xf numFmtId="0" fontId="3" fillId="0" borderId="0" xfId="0" applyFont="1" applyAlignment="1">
      <alignment horizontal="left" vertical="center"/>
    </xf>
    <xf numFmtId="0" fontId="9" fillId="0" borderId="0" xfId="0" applyFont="1" applyAlignment="1">
      <alignment horizontal="center" vertical="center" wrapText="1"/>
    </xf>
    <xf numFmtId="0" fontId="9"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xf numFmtId="0" fontId="5" fillId="0" borderId="0" xfId="0" applyFont="1" applyAlignment="1">
      <alignment horizontal="left" vertical="center"/>
    </xf>
    <xf numFmtId="0" fontId="10" fillId="0" borderId="1" xfId="0" applyFont="1" applyBorder="1" applyAlignment="1">
      <alignment horizontal="right" vertical="center" wrapText="1"/>
    </xf>
    <xf numFmtId="0" fontId="3" fillId="0" borderId="1" xfId="0" applyFont="1" applyBorder="1" applyAlignment="1">
      <alignment horizontal="center" vertical="center"/>
    </xf>
    <xf numFmtId="0" fontId="7" fillId="0" borderId="1" xfId="0" applyFont="1" applyBorder="1" applyAlignment="1">
      <alignment horizontal="right" vertical="center" wrapText="1"/>
    </xf>
    <xf numFmtId="0" fontId="2" fillId="0" borderId="0" xfId="0" applyFont="1" applyAlignment="1">
      <alignment horizontal="left" vertical="center"/>
    </xf>
    <xf numFmtId="0" fontId="2" fillId="0" borderId="1" xfId="0" applyFont="1" applyBorder="1" applyAlignment="1">
      <alignment vertical="center" wrapText="1"/>
    </xf>
    <xf numFmtId="164" fontId="2" fillId="0" borderId="1" xfId="1" applyFont="1" applyBorder="1" applyAlignment="1">
      <alignment horizontal="center" vertical="center"/>
    </xf>
    <xf numFmtId="0" fontId="2" fillId="0" borderId="1" xfId="0" applyFont="1" applyBorder="1" applyAlignment="1">
      <alignment horizontal="left" vertical="center" wrapText="1"/>
    </xf>
    <xf numFmtId="0" fontId="2" fillId="0" borderId="0" xfId="0" applyFont="1" applyAlignment="1">
      <alignment horizontal="left" vertical="center"/>
    </xf>
    <xf numFmtId="0" fontId="12" fillId="0" borderId="0" xfId="0" applyFont="1" applyFill="1" applyBorder="1" applyAlignment="1">
      <alignment horizontal="left" vertical="center" indent="1"/>
    </xf>
    <xf numFmtId="164" fontId="7" fillId="0" borderId="1" xfId="1" applyFont="1" applyBorder="1" applyAlignment="1">
      <alignment horizontal="center" vertical="center" wrapText="1"/>
    </xf>
    <xf numFmtId="164" fontId="7" fillId="0" borderId="1" xfId="1" applyFont="1" applyBorder="1" applyAlignment="1">
      <alignment horizontal="center" vertical="center"/>
    </xf>
    <xf numFmtId="49" fontId="7"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164" fontId="4" fillId="0" borderId="1" xfId="1" applyFont="1" applyBorder="1" applyAlignment="1">
      <alignment horizontal="center" vertical="center"/>
    </xf>
    <xf numFmtId="164" fontId="4" fillId="0" borderId="1" xfId="1" applyFont="1" applyBorder="1" applyAlignment="1">
      <alignment horizontal="left" vertical="center"/>
    </xf>
    <xf numFmtId="49" fontId="4" fillId="0" borderId="1" xfId="1" applyNumberFormat="1" applyFont="1" applyBorder="1" applyAlignment="1">
      <alignment horizontal="center" vertical="center"/>
    </xf>
    <xf numFmtId="0" fontId="4" fillId="0" borderId="9" xfId="0" applyFont="1" applyBorder="1" applyAlignment="1">
      <alignment horizontal="center" vertical="center"/>
    </xf>
    <xf numFmtId="0" fontId="4" fillId="0" borderId="9" xfId="0" applyFont="1" applyBorder="1" applyAlignment="1">
      <alignment horizontal="left" vertical="center" wrapText="1"/>
    </xf>
    <xf numFmtId="164" fontId="4" fillId="0" borderId="9" xfId="1" applyFont="1" applyBorder="1" applyAlignment="1">
      <alignment horizontal="center" vertical="center"/>
    </xf>
    <xf numFmtId="164" fontId="4" fillId="0" borderId="9" xfId="1" applyFont="1" applyBorder="1" applyAlignment="1">
      <alignment horizontal="left" vertical="center"/>
    </xf>
    <xf numFmtId="49" fontId="4" fillId="0" borderId="9" xfId="1" applyNumberFormat="1"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wrapText="1"/>
    </xf>
    <xf numFmtId="164" fontId="8" fillId="0" borderId="0" xfId="1" applyFont="1" applyBorder="1" applyAlignment="1">
      <alignment horizontal="center" vertical="center"/>
    </xf>
    <xf numFmtId="164" fontId="4" fillId="0" borderId="5" xfId="1" applyFont="1" applyBorder="1" applyAlignment="1">
      <alignment horizontal="center" vertical="center"/>
    </xf>
    <xf numFmtId="49" fontId="8" fillId="0" borderId="0" xfId="1" applyNumberFormat="1" applyFont="1" applyBorder="1" applyAlignment="1">
      <alignment horizontal="center" vertical="center"/>
    </xf>
    <xf numFmtId="0" fontId="7" fillId="0" borderId="1" xfId="0" applyFont="1" applyBorder="1" applyAlignment="1">
      <alignment horizontal="right" vertical="center"/>
    </xf>
    <xf numFmtId="164" fontId="2" fillId="0" borderId="1" xfId="0" applyNumberFormat="1" applyFont="1" applyBorder="1" applyAlignment="1">
      <alignment horizontal="center" vertical="center"/>
    </xf>
    <xf numFmtId="0" fontId="7" fillId="2" borderId="6" xfId="0" applyFont="1" applyFill="1" applyBorder="1" applyAlignment="1">
      <alignment horizontal="left" vertical="center"/>
    </xf>
    <xf numFmtId="0" fontId="7" fillId="2" borderId="8" xfId="0" applyFont="1" applyFill="1" applyBorder="1" applyAlignment="1">
      <alignment horizontal="left" vertical="center"/>
    </xf>
    <xf numFmtId="0" fontId="7" fillId="2" borderId="7" xfId="0" applyFont="1" applyFill="1" applyBorder="1" applyAlignment="1">
      <alignment horizontal="left" vertical="center"/>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7" fillId="2" borderId="4" xfId="0" applyFont="1" applyFill="1" applyBorder="1" applyAlignment="1">
      <alignment horizontal="left" vertical="center"/>
    </xf>
    <xf numFmtId="0" fontId="11" fillId="0" borderId="1" xfId="0" applyFont="1" applyBorder="1" applyAlignment="1">
      <alignment horizontal="left" vertical="center" wrapText="1"/>
    </xf>
    <xf numFmtId="0" fontId="2" fillId="0" borderId="0" xfId="0" applyFont="1" applyAlignment="1">
      <alignment horizontal="left" vertical="top" wrapText="1" indent="1"/>
    </xf>
    <xf numFmtId="0" fontId="5" fillId="0" borderId="3" xfId="0" applyFont="1" applyBorder="1" applyAlignment="1">
      <alignment horizontal="left" vertical="center"/>
    </xf>
    <xf numFmtId="0" fontId="2" fillId="0" borderId="0" xfId="0" applyFont="1" applyAlignment="1">
      <alignment horizontal="center" vertical="center"/>
    </xf>
    <xf numFmtId="0" fontId="2" fillId="0" borderId="3" xfId="0" applyFont="1" applyBorder="1" applyAlignment="1">
      <alignment vertical="center"/>
    </xf>
    <xf numFmtId="49" fontId="6" fillId="0" borderId="0" xfId="0" applyNumberFormat="1" applyFont="1" applyAlignment="1">
      <alignment vertical="center"/>
    </xf>
    <xf numFmtId="164" fontId="2" fillId="0" borderId="3" xfId="1" applyFont="1" applyBorder="1" applyAlignment="1">
      <alignment vertical="center"/>
    </xf>
    <xf numFmtId="164" fontId="0" fillId="0" borderId="3" xfId="1" applyFont="1" applyBorder="1" applyAlignment="1">
      <alignment vertical="center"/>
    </xf>
    <xf numFmtId="164" fontId="6" fillId="0" borderId="0" xfId="1" applyFont="1" applyAlignment="1">
      <alignment vertical="center"/>
    </xf>
    <xf numFmtId="0" fontId="12" fillId="2" borderId="1" xfId="0" applyFont="1" applyFill="1" applyBorder="1" applyAlignment="1">
      <alignment horizontal="left" vertical="center" indent="1"/>
    </xf>
    <xf numFmtId="0" fontId="2" fillId="0" borderId="3" xfId="0" applyFont="1" applyBorder="1" applyAlignment="1">
      <alignment vertical="center" wrapText="1"/>
    </xf>
    <xf numFmtId="0" fontId="2" fillId="0" borderId="0" xfId="0" applyFont="1" applyAlignment="1">
      <alignment horizontal="left" vertical="center"/>
    </xf>
    <xf numFmtId="0" fontId="0" fillId="0" borderId="0" xfId="0" applyAlignment="1">
      <alignment horizontal="left" vertical="center"/>
    </xf>
    <xf numFmtId="0" fontId="2" fillId="0" borderId="0" xfId="0" applyFont="1" applyAlignment="1">
      <alignment horizontal="left" vertical="center" wrapText="1"/>
    </xf>
    <xf numFmtId="49" fontId="6" fillId="0" borderId="0" xfId="0" applyNumberFormat="1" applyFont="1" applyAlignment="1">
      <alignment horizontal="left" vertical="center"/>
    </xf>
    <xf numFmtId="164" fontId="6" fillId="0" borderId="0" xfId="1" applyFont="1" applyAlignment="1">
      <alignment horizontal="left" vertical="center"/>
    </xf>
    <xf numFmtId="164" fontId="2" fillId="0" borderId="0" xfId="1" applyFont="1" applyAlignment="1">
      <alignment horizontal="left" vertical="center"/>
    </xf>
    <xf numFmtId="164" fontId="0" fillId="0" borderId="0" xfId="1" applyFont="1" applyAlignment="1">
      <alignment horizontal="left" vertical="center"/>
    </xf>
    <xf numFmtId="49" fontId="6" fillId="0" borderId="3" xfId="0" applyNumberFormat="1" applyFont="1" applyBorder="1" applyAlignment="1">
      <alignment horizontal="left" vertical="top" wrapText="1" indent="1"/>
    </xf>
    <xf numFmtId="49" fontId="6" fillId="0" borderId="10" xfId="0" applyNumberFormat="1" applyFont="1" applyBorder="1" applyAlignment="1">
      <alignment horizontal="left"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62"/>
  <sheetViews>
    <sheetView tabSelected="1" view="pageLayout" topLeftCell="A25" zoomScaleNormal="70" workbookViewId="0">
      <selection activeCell="C16" sqref="C16"/>
    </sheetView>
  </sheetViews>
  <sheetFormatPr defaultColWidth="9.1796875" defaultRowHeight="14" x14ac:dyDescent="0.3"/>
  <cols>
    <col min="1" max="1" width="68.1796875" style="2" customWidth="1"/>
    <col min="2" max="5" width="18.453125" style="1" customWidth="1"/>
    <col min="6" max="16384" width="9.1796875" style="1"/>
  </cols>
  <sheetData>
    <row r="1" spans="1:12" ht="19.5" customHeight="1" x14ac:dyDescent="0.3">
      <c r="A1" s="55" t="s">
        <v>0</v>
      </c>
      <c r="B1" s="56"/>
      <c r="C1" s="56"/>
      <c r="D1" s="56"/>
      <c r="E1" s="57"/>
    </row>
    <row r="2" spans="1:12" s="4" customFormat="1" ht="9" x14ac:dyDescent="0.35">
      <c r="A2" s="6" t="s">
        <v>1</v>
      </c>
      <c r="B2" s="25" t="s">
        <v>2</v>
      </c>
      <c r="C2" s="63" t="s">
        <v>222</v>
      </c>
      <c r="D2" s="63"/>
      <c r="E2" s="25" t="s">
        <v>5</v>
      </c>
    </row>
    <row r="3" spans="1:12" s="17" customFormat="1" ht="15.75" customHeight="1" x14ac:dyDescent="0.35">
      <c r="A3" s="33" t="s">
        <v>6</v>
      </c>
      <c r="B3" s="29" t="s">
        <v>7</v>
      </c>
      <c r="C3" s="64" t="s">
        <v>223</v>
      </c>
      <c r="D3" s="64"/>
      <c r="E3" s="29" t="s">
        <v>224</v>
      </c>
    </row>
    <row r="4" spans="1:12" s="4" customFormat="1" ht="9" x14ac:dyDescent="0.35">
      <c r="A4" s="6" t="s">
        <v>8</v>
      </c>
      <c r="B4" s="25" t="s">
        <v>9</v>
      </c>
      <c r="C4" s="25" t="s">
        <v>10</v>
      </c>
      <c r="D4" s="25" t="s">
        <v>11</v>
      </c>
      <c r="E4" s="25" t="s">
        <v>12</v>
      </c>
    </row>
    <row r="5" spans="1:12" s="10" customFormat="1" ht="15.75" customHeight="1" x14ac:dyDescent="0.35">
      <c r="A5" s="29" t="s">
        <v>13</v>
      </c>
      <c r="B5" s="29" t="s">
        <v>14</v>
      </c>
      <c r="C5" s="29" t="s">
        <v>15</v>
      </c>
      <c r="D5" s="29" t="s">
        <v>16</v>
      </c>
      <c r="E5" s="29" t="s">
        <v>17</v>
      </c>
    </row>
    <row r="6" spans="1:12" s="8" customFormat="1" ht="18" x14ac:dyDescent="0.35">
      <c r="A6" s="55" t="s">
        <v>18</v>
      </c>
      <c r="B6" s="56"/>
      <c r="C6" s="56"/>
      <c r="D6" s="56"/>
      <c r="E6" s="57"/>
    </row>
    <row r="7" spans="1:12" s="5" customFormat="1" ht="36" customHeight="1" x14ac:dyDescent="0.35">
      <c r="A7" s="62" t="s">
        <v>225</v>
      </c>
      <c r="B7" s="62"/>
      <c r="C7" s="62"/>
      <c r="D7" s="62"/>
      <c r="E7" s="62"/>
      <c r="G7" s="13"/>
      <c r="H7" s="13"/>
      <c r="I7" s="18"/>
      <c r="J7" s="19"/>
      <c r="K7" s="19"/>
      <c r="L7" s="19"/>
    </row>
    <row r="8" spans="1:12" ht="17.25" customHeight="1" x14ac:dyDescent="0.3">
      <c r="A8" s="58" t="s">
        <v>19</v>
      </c>
      <c r="B8" s="59"/>
      <c r="C8" s="59"/>
      <c r="D8" s="59"/>
      <c r="E8" s="60"/>
      <c r="G8" s="13"/>
      <c r="H8" s="13"/>
      <c r="I8" s="13"/>
      <c r="J8" s="13"/>
      <c r="K8" s="13"/>
      <c r="L8" s="13"/>
    </row>
    <row r="9" spans="1:12" s="5" customFormat="1" x14ac:dyDescent="0.35">
      <c r="A9" s="12" t="s">
        <v>20</v>
      </c>
      <c r="B9" s="12" t="s">
        <v>21</v>
      </c>
      <c r="C9" s="11" t="s">
        <v>219</v>
      </c>
      <c r="D9" s="11" t="s">
        <v>220</v>
      </c>
      <c r="E9" s="11" t="s">
        <v>221</v>
      </c>
      <c r="G9" s="7"/>
      <c r="H9" s="7"/>
      <c r="I9" s="3"/>
      <c r="J9" s="3"/>
      <c r="K9" s="3"/>
      <c r="L9" s="3"/>
    </row>
    <row r="10" spans="1:12" s="5" customFormat="1" x14ac:dyDescent="0.35">
      <c r="A10" s="61" t="s">
        <v>209</v>
      </c>
      <c r="B10" s="61"/>
      <c r="C10" s="61"/>
      <c r="D10" s="61"/>
      <c r="E10" s="61"/>
      <c r="G10" s="16"/>
      <c r="H10" s="16"/>
      <c r="I10" s="3"/>
      <c r="J10" s="3"/>
      <c r="K10" s="3"/>
      <c r="L10" s="3"/>
    </row>
    <row r="11" spans="1:12" s="5" customFormat="1" ht="14.25" customHeight="1" x14ac:dyDescent="0.35">
      <c r="A11" s="30" t="s">
        <v>211</v>
      </c>
      <c r="B11" s="31">
        <f>SUM(C11:E11)</f>
        <v>9550759</v>
      </c>
      <c r="C11" s="31">
        <v>5389835</v>
      </c>
      <c r="D11" s="31">
        <v>2374377.5</v>
      </c>
      <c r="E11" s="31">
        <v>1786546.5</v>
      </c>
      <c r="G11" s="7"/>
      <c r="H11" s="7"/>
      <c r="I11" s="3"/>
      <c r="J11" s="3"/>
      <c r="K11" s="3"/>
      <c r="L11" s="3"/>
    </row>
    <row r="12" spans="1:12" s="5" customFormat="1" ht="14.25" customHeight="1" x14ac:dyDescent="0.35">
      <c r="A12" s="30" t="s">
        <v>212</v>
      </c>
      <c r="B12" s="31">
        <f>SUM(C12:E12)</f>
        <v>6496645</v>
      </c>
      <c r="C12" s="31">
        <v>1180769</v>
      </c>
      <c r="D12" s="31">
        <v>2302942</v>
      </c>
      <c r="E12" s="31">
        <v>3012934</v>
      </c>
      <c r="G12" s="7"/>
      <c r="H12" s="7"/>
      <c r="I12" s="3"/>
      <c r="J12" s="3"/>
      <c r="K12" s="3"/>
      <c r="L12" s="3"/>
    </row>
    <row r="13" spans="1:12" s="5" customFormat="1" ht="15" customHeight="1" x14ac:dyDescent="0.35">
      <c r="A13" s="30" t="s">
        <v>213</v>
      </c>
      <c r="B13" s="31">
        <f>SUM(C13:E13)</f>
        <v>479000</v>
      </c>
      <c r="C13" s="31">
        <v>134000</v>
      </c>
      <c r="D13" s="31">
        <v>125000</v>
      </c>
      <c r="E13" s="31">
        <v>220000</v>
      </c>
      <c r="G13" s="13"/>
      <c r="H13" s="13"/>
      <c r="I13" s="3"/>
      <c r="J13" s="3"/>
      <c r="K13" s="3"/>
      <c r="L13" s="3"/>
    </row>
    <row r="14" spans="1:12" s="5" customFormat="1" ht="14.25" customHeight="1" x14ac:dyDescent="0.35">
      <c r="A14" s="26" t="s">
        <v>22</v>
      </c>
      <c r="B14" s="31">
        <f>SUM(B11:B13)</f>
        <v>16526404</v>
      </c>
      <c r="C14" s="31">
        <f t="shared" ref="C14:E14" si="0">SUM(C11:C13)</f>
        <v>6704604</v>
      </c>
      <c r="D14" s="31">
        <f t="shared" si="0"/>
        <v>4802319.5</v>
      </c>
      <c r="E14" s="31">
        <f t="shared" si="0"/>
        <v>5019480.5</v>
      </c>
      <c r="G14" s="7"/>
      <c r="H14" s="7"/>
      <c r="I14" s="3"/>
      <c r="J14" s="3"/>
      <c r="K14" s="3"/>
      <c r="L14" s="3"/>
    </row>
    <row r="15" spans="1:12" s="5" customFormat="1" ht="15" customHeight="1" x14ac:dyDescent="0.35">
      <c r="A15" s="61" t="s">
        <v>210</v>
      </c>
      <c r="B15" s="61"/>
      <c r="C15" s="61"/>
      <c r="D15" s="61"/>
      <c r="E15" s="61"/>
      <c r="G15" s="7"/>
      <c r="H15" s="7"/>
      <c r="I15" s="3"/>
      <c r="J15" s="3"/>
      <c r="K15" s="3"/>
      <c r="L15" s="3"/>
    </row>
    <row r="16" spans="1:12" s="5" customFormat="1" ht="14.25" customHeight="1" x14ac:dyDescent="0.35">
      <c r="A16" s="30" t="s">
        <v>214</v>
      </c>
      <c r="B16" s="31">
        <f>SUM(C16:E16)</f>
        <v>12775745</v>
      </c>
      <c r="C16" s="31">
        <v>528012</v>
      </c>
      <c r="D16" s="31">
        <v>11008321</v>
      </c>
      <c r="E16" s="31">
        <v>1239412</v>
      </c>
    </row>
    <row r="17" spans="1:5" s="5" customFormat="1" ht="14.25" customHeight="1" x14ac:dyDescent="0.35">
      <c r="A17" s="32" t="s">
        <v>215</v>
      </c>
      <c r="B17" s="31">
        <f t="shared" ref="B17:B19" si="1">SUM(C17:E17)</f>
        <v>3102189</v>
      </c>
      <c r="C17" s="31">
        <v>2039124</v>
      </c>
      <c r="D17" s="31">
        <v>723042</v>
      </c>
      <c r="E17" s="31">
        <v>340023</v>
      </c>
    </row>
    <row r="18" spans="1:5" s="5" customFormat="1" x14ac:dyDescent="0.35">
      <c r="A18" s="32" t="s">
        <v>216</v>
      </c>
      <c r="B18" s="31">
        <f t="shared" si="1"/>
        <v>5713263</v>
      </c>
      <c r="C18" s="31">
        <v>2380000</v>
      </c>
      <c r="D18" s="31">
        <v>203921</v>
      </c>
      <c r="E18" s="31">
        <v>3129342</v>
      </c>
    </row>
    <row r="19" spans="1:5" s="5" customFormat="1" x14ac:dyDescent="0.35">
      <c r="A19" s="32" t="s">
        <v>217</v>
      </c>
      <c r="B19" s="31">
        <f t="shared" si="1"/>
        <v>178503</v>
      </c>
      <c r="C19" s="31">
        <v>123409</v>
      </c>
      <c r="D19" s="31">
        <v>23000</v>
      </c>
      <c r="E19" s="31">
        <v>32094</v>
      </c>
    </row>
    <row r="20" spans="1:5" s="5" customFormat="1" x14ac:dyDescent="0.35">
      <c r="A20" s="26" t="s">
        <v>22</v>
      </c>
      <c r="B20" s="31">
        <f>SUM(B16:B19)</f>
        <v>21769700</v>
      </c>
      <c r="C20" s="31">
        <f t="shared" ref="C20:E20" si="2">SUM(C16:C19)</f>
        <v>5070545</v>
      </c>
      <c r="D20" s="31">
        <f t="shared" si="2"/>
        <v>11958284</v>
      </c>
      <c r="E20" s="31">
        <f t="shared" si="2"/>
        <v>4740871</v>
      </c>
    </row>
    <row r="21" spans="1:5" s="5" customFormat="1" x14ac:dyDescent="0.35">
      <c r="A21" s="61" t="s">
        <v>23</v>
      </c>
      <c r="B21" s="61"/>
      <c r="C21" s="61"/>
      <c r="D21" s="61"/>
      <c r="E21" s="61"/>
    </row>
    <row r="22" spans="1:5" s="5" customFormat="1" x14ac:dyDescent="0.35">
      <c r="A22" s="32" t="s">
        <v>24</v>
      </c>
      <c r="B22" s="31">
        <f t="shared" ref="B22:B23" si="3">SUM(C22:E22)</f>
        <v>0</v>
      </c>
      <c r="C22" s="31"/>
      <c r="D22" s="31"/>
      <c r="E22" s="31"/>
    </row>
    <row r="23" spans="1:5" s="5" customFormat="1" x14ac:dyDescent="0.35">
      <c r="A23" s="32" t="s">
        <v>25</v>
      </c>
      <c r="B23" s="31">
        <f t="shared" si="3"/>
        <v>1238012</v>
      </c>
      <c r="C23" s="31">
        <v>1238012</v>
      </c>
      <c r="D23" s="31"/>
      <c r="E23" s="31"/>
    </row>
    <row r="24" spans="1:5" s="5" customFormat="1" x14ac:dyDescent="0.35">
      <c r="A24" s="26" t="s">
        <v>22</v>
      </c>
      <c r="B24" s="31">
        <f>SUM(B22:B23)</f>
        <v>1238012</v>
      </c>
      <c r="C24" s="31">
        <f t="shared" ref="C24:E24" si="4">SUM(C22:C23)</f>
        <v>1238012</v>
      </c>
      <c r="D24" s="31">
        <f t="shared" si="4"/>
        <v>0</v>
      </c>
      <c r="E24" s="31">
        <f t="shared" si="4"/>
        <v>0</v>
      </c>
    </row>
    <row r="25" spans="1:5" s="5" customFormat="1" ht="18" x14ac:dyDescent="0.35">
      <c r="A25" s="53" t="s">
        <v>26</v>
      </c>
      <c r="B25" s="27"/>
      <c r="C25" s="27"/>
      <c r="D25" s="27"/>
      <c r="E25" s="27"/>
    </row>
    <row r="26" spans="1:5" s="5" customFormat="1" ht="7.5" customHeight="1" x14ac:dyDescent="0.35">
      <c r="A26" s="53"/>
      <c r="B26" s="27"/>
      <c r="C26" s="27"/>
      <c r="D26" s="27"/>
      <c r="E26" s="27"/>
    </row>
    <row r="27" spans="1:5" s="5" customFormat="1" x14ac:dyDescent="0.35">
      <c r="A27" s="61" t="s">
        <v>27</v>
      </c>
      <c r="B27" s="61"/>
      <c r="C27" s="61"/>
      <c r="D27" s="61"/>
      <c r="E27" s="61"/>
    </row>
    <row r="28" spans="1:5" s="5" customFormat="1" x14ac:dyDescent="0.35">
      <c r="A28" s="32" t="s">
        <v>28</v>
      </c>
      <c r="B28" s="54">
        <f>B20*(0.18)</f>
        <v>3918546</v>
      </c>
      <c r="C28" s="54">
        <f>B28*0.333</f>
        <v>1304875.818</v>
      </c>
      <c r="D28" s="54">
        <f>B28*0.333</f>
        <v>1304875.818</v>
      </c>
      <c r="E28" s="54">
        <f>B28*0.333</f>
        <v>1304875.818</v>
      </c>
    </row>
    <row r="29" spans="1:5" s="5" customFormat="1" x14ac:dyDescent="0.35">
      <c r="A29" s="26" t="s">
        <v>22</v>
      </c>
      <c r="B29" s="31"/>
      <c r="C29" s="27"/>
      <c r="D29" s="27"/>
      <c r="E29" s="27"/>
    </row>
    <row r="30" spans="1:5" s="5" customFormat="1" ht="18" x14ac:dyDescent="0.35">
      <c r="A30" s="28" t="s">
        <v>29</v>
      </c>
      <c r="B30" s="31">
        <f>SUM(B14,B20,B24,B28)</f>
        <v>43452662</v>
      </c>
      <c r="C30" s="31">
        <f t="shared" ref="C30:E30" si="5">SUM(C14,C20,C24,C28)</f>
        <v>14318036.818</v>
      </c>
      <c r="D30" s="31">
        <f t="shared" si="5"/>
        <v>18065479.318</v>
      </c>
      <c r="E30" s="31">
        <f t="shared" si="5"/>
        <v>11065227.318</v>
      </c>
    </row>
    <row r="31" spans="1:5" s="5" customFormat="1" x14ac:dyDescent="0.35">
      <c r="A31" s="21"/>
      <c r="B31" s="22"/>
      <c r="C31" s="22"/>
      <c r="D31" s="22"/>
      <c r="E31" s="22"/>
    </row>
    <row r="32" spans="1:5" s="5" customFormat="1" x14ac:dyDescent="0.35">
      <c r="A32" s="21"/>
      <c r="B32" s="22"/>
      <c r="C32" s="22"/>
      <c r="D32" s="22"/>
      <c r="E32" s="22"/>
    </row>
    <row r="33" spans="1:5" s="5" customFormat="1" x14ac:dyDescent="0.35">
      <c r="A33" s="21"/>
      <c r="B33" s="22"/>
      <c r="C33" s="22"/>
      <c r="D33" s="22"/>
      <c r="E33" s="22"/>
    </row>
    <row r="34" spans="1:5" s="5" customFormat="1" x14ac:dyDescent="0.35">
      <c r="A34" s="21"/>
      <c r="B34" s="22"/>
      <c r="C34" s="22"/>
      <c r="D34" s="22"/>
      <c r="E34" s="22"/>
    </row>
    <row r="35" spans="1:5" s="5" customFormat="1" x14ac:dyDescent="0.35">
      <c r="A35" s="21"/>
      <c r="B35" s="22"/>
      <c r="C35" s="22"/>
      <c r="D35" s="22"/>
      <c r="E35" s="22"/>
    </row>
    <row r="36" spans="1:5" s="5" customFormat="1" x14ac:dyDescent="0.35">
      <c r="A36" s="21"/>
      <c r="B36" s="22"/>
      <c r="C36" s="22"/>
      <c r="D36" s="22"/>
      <c r="E36" s="22"/>
    </row>
    <row r="37" spans="1:5" s="5" customFormat="1" x14ac:dyDescent="0.35">
      <c r="A37" s="21"/>
      <c r="B37" s="22"/>
      <c r="C37" s="22"/>
      <c r="D37" s="22"/>
      <c r="E37" s="22"/>
    </row>
    <row r="38" spans="1:5" s="5" customFormat="1" x14ac:dyDescent="0.35">
      <c r="A38" s="21"/>
      <c r="B38" s="22"/>
      <c r="C38" s="22"/>
      <c r="D38" s="22"/>
      <c r="E38" s="22"/>
    </row>
    <row r="39" spans="1:5" s="5" customFormat="1" x14ac:dyDescent="0.35">
      <c r="A39" s="23"/>
      <c r="B39" s="22"/>
      <c r="C39" s="22"/>
      <c r="D39" s="22"/>
      <c r="E39" s="22"/>
    </row>
    <row r="40" spans="1:5" s="5" customFormat="1" x14ac:dyDescent="0.35">
      <c r="A40" s="23"/>
      <c r="B40" s="22"/>
      <c r="C40" s="22"/>
      <c r="D40" s="22"/>
      <c r="E40" s="22"/>
    </row>
    <row r="41" spans="1:5" s="5" customFormat="1" x14ac:dyDescent="0.35">
      <c r="A41" s="23"/>
      <c r="B41" s="22"/>
      <c r="C41" s="22"/>
      <c r="D41" s="22"/>
      <c r="E41" s="22"/>
    </row>
    <row r="42" spans="1:5" s="5" customFormat="1" x14ac:dyDescent="0.35">
      <c r="A42" s="23"/>
      <c r="B42" s="22"/>
      <c r="C42" s="22"/>
      <c r="D42" s="22"/>
      <c r="E42" s="22"/>
    </row>
    <row r="43" spans="1:5" s="5" customFormat="1" x14ac:dyDescent="0.35">
      <c r="A43" s="23"/>
      <c r="B43" s="22"/>
      <c r="C43" s="22"/>
      <c r="D43" s="22"/>
      <c r="E43" s="22"/>
    </row>
    <row r="44" spans="1:5" x14ac:dyDescent="0.3">
      <c r="A44" s="23"/>
      <c r="B44" s="22"/>
      <c r="C44" s="22"/>
      <c r="D44" s="22"/>
      <c r="E44" s="22"/>
    </row>
    <row r="45" spans="1:5" x14ac:dyDescent="0.3">
      <c r="A45" s="23"/>
      <c r="B45" s="22"/>
      <c r="C45" s="22"/>
      <c r="D45" s="22"/>
      <c r="E45" s="22"/>
    </row>
    <row r="46" spans="1:5" x14ac:dyDescent="0.3">
      <c r="A46" s="23"/>
      <c r="B46" s="22"/>
      <c r="C46" s="22"/>
      <c r="D46" s="22"/>
      <c r="E46" s="22"/>
    </row>
    <row r="47" spans="1:5" x14ac:dyDescent="0.3">
      <c r="A47" s="23"/>
      <c r="B47" s="22"/>
      <c r="C47" s="22"/>
      <c r="D47" s="22"/>
      <c r="E47" s="22"/>
    </row>
    <row r="48" spans="1:5" x14ac:dyDescent="0.3">
      <c r="A48" s="23"/>
      <c r="B48" s="22"/>
      <c r="C48" s="22"/>
      <c r="D48" s="22"/>
      <c r="E48" s="22"/>
    </row>
    <row r="49" spans="1:5" x14ac:dyDescent="0.3">
      <c r="A49" s="23"/>
      <c r="B49" s="22"/>
      <c r="C49" s="22"/>
      <c r="D49" s="22"/>
      <c r="E49" s="22"/>
    </row>
    <row r="50" spans="1:5" x14ac:dyDescent="0.3">
      <c r="A50" s="23"/>
      <c r="B50" s="22"/>
      <c r="C50" s="22"/>
      <c r="D50" s="22"/>
      <c r="E50" s="22"/>
    </row>
    <row r="51" spans="1:5" x14ac:dyDescent="0.3">
      <c r="A51" s="23"/>
      <c r="B51" s="22"/>
      <c r="C51" s="22"/>
      <c r="D51" s="22"/>
      <c r="E51" s="22"/>
    </row>
    <row r="52" spans="1:5" x14ac:dyDescent="0.3">
      <c r="A52" s="23"/>
      <c r="B52" s="22"/>
      <c r="C52" s="22"/>
      <c r="D52" s="22"/>
      <c r="E52" s="22"/>
    </row>
    <row r="53" spans="1:5" x14ac:dyDescent="0.3">
      <c r="A53" s="23"/>
      <c r="B53" s="22"/>
      <c r="C53" s="22"/>
      <c r="D53" s="22"/>
      <c r="E53" s="22"/>
    </row>
    <row r="54" spans="1:5" x14ac:dyDescent="0.3">
      <c r="A54" s="23"/>
      <c r="B54" s="22"/>
      <c r="C54" s="22"/>
      <c r="D54" s="22"/>
      <c r="E54" s="22"/>
    </row>
    <row r="55" spans="1:5" x14ac:dyDescent="0.3">
      <c r="A55" s="23"/>
      <c r="B55" s="22"/>
      <c r="C55" s="22"/>
      <c r="D55" s="22"/>
      <c r="E55" s="22"/>
    </row>
    <row r="56" spans="1:5" x14ac:dyDescent="0.3">
      <c r="A56" s="23"/>
      <c r="B56" s="22"/>
      <c r="C56" s="22"/>
      <c r="D56" s="22"/>
      <c r="E56" s="22"/>
    </row>
    <row r="57" spans="1:5" x14ac:dyDescent="0.3">
      <c r="A57" s="23"/>
      <c r="B57" s="22"/>
      <c r="C57" s="22"/>
      <c r="D57" s="22"/>
      <c r="E57" s="22"/>
    </row>
    <row r="58" spans="1:5" x14ac:dyDescent="0.3">
      <c r="A58" s="23"/>
      <c r="B58" s="22"/>
      <c r="C58" s="22"/>
      <c r="D58" s="22"/>
      <c r="E58" s="22"/>
    </row>
    <row r="59" spans="1:5" x14ac:dyDescent="0.3">
      <c r="A59" s="23"/>
      <c r="B59" s="22"/>
      <c r="C59" s="22"/>
      <c r="D59" s="22"/>
      <c r="E59" s="22"/>
    </row>
    <row r="60" spans="1:5" x14ac:dyDescent="0.3">
      <c r="A60" s="23"/>
      <c r="B60" s="22"/>
      <c r="C60" s="22"/>
      <c r="D60" s="22"/>
      <c r="E60" s="22"/>
    </row>
    <row r="61" spans="1:5" x14ac:dyDescent="0.3">
      <c r="A61" s="23"/>
      <c r="B61" s="22"/>
      <c r="C61" s="22"/>
      <c r="D61" s="22"/>
      <c r="E61" s="22"/>
    </row>
    <row r="62" spans="1:5" x14ac:dyDescent="0.3">
      <c r="A62" s="23"/>
      <c r="B62" s="22"/>
      <c r="C62" s="22"/>
      <c r="D62" s="22"/>
      <c r="E62" s="22"/>
    </row>
    <row r="63" spans="1:5" x14ac:dyDescent="0.3">
      <c r="A63" s="23"/>
      <c r="B63" s="22"/>
      <c r="C63" s="22"/>
      <c r="D63" s="22"/>
      <c r="E63" s="22"/>
    </row>
    <row r="64" spans="1:5" x14ac:dyDescent="0.3">
      <c r="A64" s="23"/>
      <c r="B64" s="22"/>
      <c r="C64" s="22"/>
      <c r="D64" s="22"/>
      <c r="E64" s="22"/>
    </row>
    <row r="65" spans="1:5" x14ac:dyDescent="0.3">
      <c r="A65" s="23"/>
      <c r="B65" s="22"/>
      <c r="C65" s="22"/>
      <c r="D65" s="22"/>
      <c r="E65" s="22"/>
    </row>
    <row r="66" spans="1:5" x14ac:dyDescent="0.3">
      <c r="A66" s="23"/>
      <c r="B66" s="22"/>
      <c r="C66" s="22"/>
      <c r="D66" s="22"/>
      <c r="E66" s="22"/>
    </row>
    <row r="67" spans="1:5" x14ac:dyDescent="0.3">
      <c r="A67" s="23"/>
      <c r="B67" s="22"/>
      <c r="C67" s="22"/>
      <c r="D67" s="22"/>
      <c r="E67" s="22"/>
    </row>
    <row r="68" spans="1:5" x14ac:dyDescent="0.3">
      <c r="A68" s="23"/>
      <c r="B68" s="22"/>
      <c r="C68" s="22"/>
      <c r="D68" s="22"/>
      <c r="E68" s="22"/>
    </row>
    <row r="69" spans="1:5" x14ac:dyDescent="0.3">
      <c r="A69" s="23"/>
      <c r="B69" s="22"/>
      <c r="C69" s="22"/>
      <c r="D69" s="22"/>
      <c r="E69" s="22"/>
    </row>
    <row r="70" spans="1:5" x14ac:dyDescent="0.3">
      <c r="A70" s="23"/>
      <c r="B70" s="22"/>
      <c r="C70" s="22"/>
      <c r="D70" s="22"/>
      <c r="E70" s="22"/>
    </row>
    <row r="71" spans="1:5" x14ac:dyDescent="0.3">
      <c r="A71" s="23"/>
      <c r="B71" s="22"/>
      <c r="C71" s="22"/>
      <c r="D71" s="22"/>
      <c r="E71" s="22"/>
    </row>
    <row r="72" spans="1:5" x14ac:dyDescent="0.3">
      <c r="A72" s="23"/>
      <c r="B72" s="22"/>
      <c r="C72" s="22"/>
      <c r="D72" s="22"/>
      <c r="E72" s="22"/>
    </row>
    <row r="73" spans="1:5" x14ac:dyDescent="0.3">
      <c r="A73" s="23"/>
      <c r="B73" s="22"/>
      <c r="C73" s="22"/>
      <c r="D73" s="22"/>
      <c r="E73" s="22"/>
    </row>
    <row r="74" spans="1:5" x14ac:dyDescent="0.3">
      <c r="A74" s="23"/>
      <c r="B74" s="22"/>
      <c r="C74" s="22"/>
      <c r="D74" s="22"/>
      <c r="E74" s="22"/>
    </row>
    <row r="75" spans="1:5" x14ac:dyDescent="0.3">
      <c r="A75" s="23"/>
      <c r="B75" s="22"/>
      <c r="C75" s="22"/>
      <c r="D75" s="22"/>
      <c r="E75" s="22"/>
    </row>
    <row r="76" spans="1:5" x14ac:dyDescent="0.3">
      <c r="A76" s="23"/>
      <c r="B76" s="22"/>
      <c r="C76" s="22"/>
      <c r="D76" s="22"/>
      <c r="E76" s="22"/>
    </row>
    <row r="77" spans="1:5" x14ac:dyDescent="0.3">
      <c r="A77" s="23"/>
      <c r="B77" s="22"/>
      <c r="C77" s="22"/>
      <c r="D77" s="22"/>
      <c r="E77" s="22"/>
    </row>
    <row r="78" spans="1:5" x14ac:dyDescent="0.3">
      <c r="A78" s="23"/>
      <c r="B78" s="22"/>
      <c r="C78" s="22"/>
      <c r="D78" s="22"/>
      <c r="E78" s="22"/>
    </row>
    <row r="79" spans="1:5" x14ac:dyDescent="0.3">
      <c r="A79" s="23"/>
      <c r="B79" s="22"/>
      <c r="C79" s="22"/>
      <c r="D79" s="22"/>
      <c r="E79" s="22"/>
    </row>
    <row r="80" spans="1:5" x14ac:dyDescent="0.3">
      <c r="A80" s="23"/>
      <c r="B80" s="22"/>
      <c r="C80" s="22"/>
      <c r="D80" s="22"/>
      <c r="E80" s="22"/>
    </row>
    <row r="81" spans="1:5" x14ac:dyDescent="0.3">
      <c r="A81" s="23"/>
      <c r="B81" s="22"/>
      <c r="C81" s="22"/>
      <c r="D81" s="22"/>
      <c r="E81" s="22"/>
    </row>
    <row r="82" spans="1:5" x14ac:dyDescent="0.3">
      <c r="A82" s="23"/>
      <c r="B82" s="22"/>
      <c r="C82" s="22"/>
      <c r="D82" s="22"/>
      <c r="E82" s="22"/>
    </row>
    <row r="83" spans="1:5" x14ac:dyDescent="0.3">
      <c r="A83" s="23"/>
      <c r="B83" s="22"/>
      <c r="C83" s="22"/>
      <c r="D83" s="22"/>
      <c r="E83" s="22"/>
    </row>
    <row r="84" spans="1:5" x14ac:dyDescent="0.3">
      <c r="A84" s="23"/>
      <c r="B84" s="22"/>
      <c r="C84" s="22"/>
      <c r="D84" s="22"/>
      <c r="E84" s="22"/>
    </row>
    <row r="85" spans="1:5" x14ac:dyDescent="0.3">
      <c r="A85" s="23"/>
      <c r="B85" s="22"/>
      <c r="C85" s="22"/>
      <c r="D85" s="22"/>
      <c r="E85" s="22"/>
    </row>
    <row r="86" spans="1:5" x14ac:dyDescent="0.3">
      <c r="A86" s="23"/>
      <c r="B86" s="22"/>
      <c r="C86" s="22"/>
      <c r="D86" s="22"/>
      <c r="E86" s="22"/>
    </row>
    <row r="87" spans="1:5" x14ac:dyDescent="0.3">
      <c r="A87" s="23"/>
      <c r="B87" s="22"/>
      <c r="C87" s="22"/>
      <c r="D87" s="22"/>
      <c r="E87" s="22"/>
    </row>
    <row r="88" spans="1:5" x14ac:dyDescent="0.3">
      <c r="A88" s="23"/>
      <c r="B88" s="22"/>
      <c r="C88" s="22"/>
      <c r="D88" s="22"/>
      <c r="E88" s="22"/>
    </row>
    <row r="89" spans="1:5" x14ac:dyDescent="0.3">
      <c r="A89" s="23"/>
      <c r="B89" s="22"/>
      <c r="C89" s="22"/>
      <c r="D89" s="22"/>
      <c r="E89" s="22"/>
    </row>
    <row r="90" spans="1:5" x14ac:dyDescent="0.3">
      <c r="A90" s="23"/>
      <c r="B90" s="22"/>
      <c r="C90" s="22"/>
      <c r="D90" s="22"/>
      <c r="E90" s="22"/>
    </row>
    <row r="91" spans="1:5" x14ac:dyDescent="0.3">
      <c r="A91" s="23"/>
      <c r="B91" s="22"/>
      <c r="C91" s="22"/>
      <c r="D91" s="22"/>
      <c r="E91" s="22"/>
    </row>
    <row r="92" spans="1:5" x14ac:dyDescent="0.3">
      <c r="A92" s="23"/>
      <c r="B92" s="22"/>
      <c r="C92" s="22"/>
      <c r="D92" s="22"/>
      <c r="E92" s="22"/>
    </row>
    <row r="93" spans="1:5" x14ac:dyDescent="0.3">
      <c r="A93" s="23"/>
      <c r="B93" s="22"/>
      <c r="C93" s="22"/>
      <c r="D93" s="22"/>
      <c r="E93" s="22"/>
    </row>
    <row r="94" spans="1:5" x14ac:dyDescent="0.3">
      <c r="A94" s="23"/>
      <c r="B94" s="22"/>
      <c r="C94" s="22"/>
      <c r="D94" s="22"/>
      <c r="E94" s="22"/>
    </row>
    <row r="95" spans="1:5" x14ac:dyDescent="0.3">
      <c r="A95" s="20"/>
      <c r="B95" s="10"/>
      <c r="C95" s="10"/>
      <c r="D95" s="10"/>
      <c r="E95" s="10"/>
    </row>
    <row r="96" spans="1:5" x14ac:dyDescent="0.3">
      <c r="A96" s="20"/>
      <c r="B96" s="10"/>
      <c r="C96" s="10"/>
      <c r="D96" s="10"/>
      <c r="E96" s="10"/>
    </row>
    <row r="97" spans="1:5" x14ac:dyDescent="0.3">
      <c r="A97" s="20"/>
      <c r="B97" s="10"/>
      <c r="C97" s="10"/>
      <c r="D97" s="10"/>
      <c r="E97" s="10"/>
    </row>
    <row r="98" spans="1:5" x14ac:dyDescent="0.3">
      <c r="A98" s="20"/>
      <c r="B98" s="10"/>
      <c r="C98" s="10"/>
      <c r="D98" s="10"/>
      <c r="E98" s="10"/>
    </row>
    <row r="99" spans="1:5" x14ac:dyDescent="0.3">
      <c r="A99" s="20"/>
      <c r="B99" s="10"/>
      <c r="C99" s="10"/>
      <c r="D99" s="10"/>
      <c r="E99" s="10"/>
    </row>
    <row r="100" spans="1:5" x14ac:dyDescent="0.3">
      <c r="A100" s="20"/>
      <c r="B100" s="10"/>
      <c r="C100" s="10"/>
      <c r="D100" s="10"/>
      <c r="E100" s="10"/>
    </row>
    <row r="101" spans="1:5" x14ac:dyDescent="0.3">
      <c r="A101" s="20"/>
      <c r="B101" s="10"/>
      <c r="C101" s="10"/>
      <c r="D101" s="10"/>
      <c r="E101" s="10"/>
    </row>
    <row r="102" spans="1:5" x14ac:dyDescent="0.3">
      <c r="A102" s="20"/>
      <c r="B102" s="10"/>
      <c r="C102" s="10"/>
      <c r="D102" s="10"/>
      <c r="E102" s="10"/>
    </row>
    <row r="103" spans="1:5" x14ac:dyDescent="0.3">
      <c r="A103" s="20"/>
      <c r="B103" s="10"/>
      <c r="C103" s="10"/>
      <c r="D103" s="10"/>
      <c r="E103" s="10"/>
    </row>
    <row r="104" spans="1:5" x14ac:dyDescent="0.3">
      <c r="A104" s="20"/>
      <c r="B104" s="10"/>
      <c r="C104" s="10"/>
      <c r="D104" s="10"/>
      <c r="E104" s="10"/>
    </row>
    <row r="105" spans="1:5" x14ac:dyDescent="0.3">
      <c r="A105" s="20"/>
      <c r="B105" s="10"/>
      <c r="C105" s="10"/>
      <c r="D105" s="10"/>
      <c r="E105" s="10"/>
    </row>
    <row r="106" spans="1:5" x14ac:dyDescent="0.3">
      <c r="A106" s="20"/>
      <c r="B106" s="10"/>
      <c r="C106" s="10"/>
      <c r="D106" s="10"/>
      <c r="E106" s="10"/>
    </row>
    <row r="107" spans="1:5" x14ac:dyDescent="0.3">
      <c r="A107" s="20"/>
      <c r="B107" s="10"/>
      <c r="C107" s="10"/>
      <c r="D107" s="10"/>
      <c r="E107" s="10"/>
    </row>
    <row r="108" spans="1:5" x14ac:dyDescent="0.3">
      <c r="A108" s="20"/>
      <c r="B108" s="10"/>
      <c r="C108" s="10"/>
      <c r="D108" s="10"/>
      <c r="E108" s="10"/>
    </row>
    <row r="109" spans="1:5" x14ac:dyDescent="0.3">
      <c r="A109" s="20"/>
      <c r="B109" s="10"/>
      <c r="C109" s="10"/>
      <c r="D109" s="10"/>
      <c r="E109" s="10"/>
    </row>
    <row r="110" spans="1:5" x14ac:dyDescent="0.3">
      <c r="A110" s="20"/>
      <c r="B110" s="10"/>
      <c r="C110" s="10"/>
      <c r="D110" s="10"/>
      <c r="E110" s="10"/>
    </row>
    <row r="111" spans="1:5" x14ac:dyDescent="0.3">
      <c r="A111" s="20"/>
      <c r="B111" s="10"/>
      <c r="C111" s="10"/>
      <c r="D111" s="10"/>
      <c r="E111" s="10"/>
    </row>
    <row r="112" spans="1:5" x14ac:dyDescent="0.3">
      <c r="A112" s="20"/>
      <c r="B112" s="10"/>
      <c r="C112" s="10"/>
      <c r="D112" s="10"/>
      <c r="E112" s="10"/>
    </row>
    <row r="113" spans="1:5" x14ac:dyDescent="0.3">
      <c r="A113" s="20"/>
      <c r="B113" s="10"/>
      <c r="C113" s="10"/>
      <c r="D113" s="10"/>
      <c r="E113" s="10"/>
    </row>
    <row r="114" spans="1:5" x14ac:dyDescent="0.3">
      <c r="A114" s="20"/>
      <c r="B114" s="10"/>
      <c r="C114" s="10"/>
      <c r="D114" s="10"/>
      <c r="E114" s="10"/>
    </row>
    <row r="115" spans="1:5" x14ac:dyDescent="0.3">
      <c r="A115" s="20"/>
      <c r="B115" s="10"/>
      <c r="C115" s="10"/>
      <c r="D115" s="10"/>
      <c r="E115" s="10"/>
    </row>
    <row r="116" spans="1:5" x14ac:dyDescent="0.3">
      <c r="A116" s="20"/>
      <c r="B116" s="10"/>
      <c r="C116" s="10"/>
      <c r="D116" s="10"/>
      <c r="E116" s="10"/>
    </row>
    <row r="117" spans="1:5" x14ac:dyDescent="0.3">
      <c r="A117" s="20"/>
      <c r="B117" s="10"/>
      <c r="C117" s="10"/>
      <c r="D117" s="10"/>
      <c r="E117" s="10"/>
    </row>
    <row r="118" spans="1:5" x14ac:dyDescent="0.3">
      <c r="A118" s="20"/>
      <c r="B118" s="10"/>
      <c r="C118" s="10"/>
      <c r="D118" s="10"/>
      <c r="E118" s="10"/>
    </row>
    <row r="119" spans="1:5" x14ac:dyDescent="0.3">
      <c r="A119" s="20"/>
      <c r="B119" s="10"/>
      <c r="C119" s="10"/>
      <c r="D119" s="10"/>
      <c r="E119" s="10"/>
    </row>
    <row r="120" spans="1:5" x14ac:dyDescent="0.3">
      <c r="A120" s="20"/>
      <c r="B120" s="10"/>
      <c r="C120" s="10"/>
      <c r="D120" s="10"/>
      <c r="E120" s="10"/>
    </row>
    <row r="121" spans="1:5" x14ac:dyDescent="0.3">
      <c r="A121" s="20"/>
      <c r="B121" s="10"/>
      <c r="C121" s="10"/>
      <c r="D121" s="10"/>
      <c r="E121" s="10"/>
    </row>
    <row r="122" spans="1:5" x14ac:dyDescent="0.3">
      <c r="A122" s="20"/>
      <c r="B122" s="10"/>
      <c r="C122" s="10"/>
      <c r="D122" s="10"/>
      <c r="E122" s="10"/>
    </row>
    <row r="123" spans="1:5" x14ac:dyDescent="0.3">
      <c r="A123" s="20"/>
      <c r="B123" s="10"/>
      <c r="C123" s="10"/>
      <c r="D123" s="10"/>
      <c r="E123" s="10"/>
    </row>
    <row r="124" spans="1:5" x14ac:dyDescent="0.3">
      <c r="A124" s="20"/>
      <c r="B124" s="10"/>
      <c r="C124" s="10"/>
      <c r="D124" s="10"/>
      <c r="E124" s="10"/>
    </row>
    <row r="125" spans="1:5" x14ac:dyDescent="0.3">
      <c r="A125" s="20"/>
      <c r="B125" s="10"/>
      <c r="C125" s="10"/>
      <c r="D125" s="10"/>
      <c r="E125" s="10"/>
    </row>
    <row r="126" spans="1:5" x14ac:dyDescent="0.3">
      <c r="A126" s="24"/>
      <c r="B126" s="24"/>
      <c r="C126" s="24"/>
      <c r="D126" s="24"/>
      <c r="E126" s="24"/>
    </row>
    <row r="127" spans="1:5" x14ac:dyDescent="0.3">
      <c r="A127" s="24"/>
      <c r="B127" s="24"/>
      <c r="C127" s="24"/>
      <c r="D127" s="24"/>
      <c r="E127" s="24"/>
    </row>
    <row r="128" spans="1:5" x14ac:dyDescent="0.3">
      <c r="A128" s="24"/>
      <c r="B128" s="24"/>
      <c r="C128" s="24"/>
      <c r="D128" s="24"/>
      <c r="E128" s="24"/>
    </row>
    <row r="129" spans="1:5" x14ac:dyDescent="0.3">
      <c r="A129" s="24"/>
      <c r="B129" s="24"/>
      <c r="C129" s="24"/>
      <c r="D129" s="24"/>
      <c r="E129" s="24"/>
    </row>
    <row r="130" spans="1:5" x14ac:dyDescent="0.3">
      <c r="A130" s="24"/>
      <c r="B130" s="24"/>
      <c r="C130" s="24"/>
      <c r="D130" s="24"/>
      <c r="E130" s="24"/>
    </row>
    <row r="131" spans="1:5" x14ac:dyDescent="0.3">
      <c r="A131" s="24"/>
      <c r="B131" s="24"/>
      <c r="C131" s="24"/>
      <c r="D131" s="24"/>
      <c r="E131" s="24"/>
    </row>
    <row r="132" spans="1:5" x14ac:dyDescent="0.3">
      <c r="A132" s="24"/>
      <c r="B132" s="24"/>
      <c r="C132" s="24"/>
      <c r="D132" s="24"/>
      <c r="E132" s="24"/>
    </row>
    <row r="133" spans="1:5" x14ac:dyDescent="0.3">
      <c r="A133" s="24"/>
      <c r="B133" s="24"/>
      <c r="C133" s="24"/>
      <c r="D133" s="24"/>
      <c r="E133" s="24"/>
    </row>
    <row r="134" spans="1:5" x14ac:dyDescent="0.3">
      <c r="A134" s="24"/>
      <c r="B134" s="24"/>
      <c r="C134" s="24"/>
      <c r="D134" s="24"/>
      <c r="E134" s="24"/>
    </row>
    <row r="135" spans="1:5" x14ac:dyDescent="0.3">
      <c r="A135" s="24"/>
      <c r="B135" s="24"/>
      <c r="C135" s="24"/>
      <c r="D135" s="24"/>
      <c r="E135" s="24"/>
    </row>
    <row r="136" spans="1:5" x14ac:dyDescent="0.3">
      <c r="A136" s="24"/>
      <c r="B136" s="24"/>
      <c r="C136" s="24"/>
      <c r="D136" s="24"/>
      <c r="E136" s="24"/>
    </row>
    <row r="137" spans="1:5" x14ac:dyDescent="0.3">
      <c r="A137" s="24"/>
      <c r="B137" s="24"/>
      <c r="C137" s="24"/>
      <c r="D137" s="24"/>
      <c r="E137" s="24"/>
    </row>
    <row r="138" spans="1:5" x14ac:dyDescent="0.3">
      <c r="A138" s="24"/>
      <c r="B138" s="24"/>
      <c r="C138" s="24"/>
      <c r="D138" s="24"/>
      <c r="E138" s="24"/>
    </row>
    <row r="139" spans="1:5" x14ac:dyDescent="0.3">
      <c r="A139" s="24"/>
      <c r="B139" s="24"/>
      <c r="C139" s="24"/>
      <c r="D139" s="24"/>
      <c r="E139" s="24"/>
    </row>
    <row r="140" spans="1:5" x14ac:dyDescent="0.3">
      <c r="A140" s="24"/>
      <c r="B140" s="24"/>
      <c r="C140" s="24"/>
      <c r="D140" s="24"/>
      <c r="E140" s="24"/>
    </row>
    <row r="141" spans="1:5" x14ac:dyDescent="0.3">
      <c r="A141" s="24"/>
      <c r="B141" s="24"/>
      <c r="C141" s="24"/>
      <c r="D141" s="24"/>
      <c r="E141" s="24"/>
    </row>
    <row r="142" spans="1:5" x14ac:dyDescent="0.3">
      <c r="A142" s="24"/>
      <c r="B142" s="24"/>
      <c r="C142" s="24"/>
      <c r="D142" s="24"/>
      <c r="E142" s="24"/>
    </row>
    <row r="143" spans="1:5" x14ac:dyDescent="0.3">
      <c r="A143" s="24"/>
      <c r="B143" s="24"/>
      <c r="C143" s="24"/>
      <c r="D143" s="24"/>
      <c r="E143" s="24"/>
    </row>
    <row r="144" spans="1:5" x14ac:dyDescent="0.3">
      <c r="A144" s="24"/>
      <c r="B144" s="24"/>
      <c r="C144" s="24"/>
      <c r="D144" s="24"/>
      <c r="E144" s="24"/>
    </row>
    <row r="145" spans="1:5" x14ac:dyDescent="0.3">
      <c r="A145" s="24"/>
      <c r="B145" s="24"/>
      <c r="C145" s="24"/>
      <c r="D145" s="24"/>
      <c r="E145" s="24"/>
    </row>
    <row r="146" spans="1:5" x14ac:dyDescent="0.3">
      <c r="A146" s="1"/>
    </row>
    <row r="147" spans="1:5" x14ac:dyDescent="0.3">
      <c r="A147" s="1"/>
    </row>
    <row r="148" spans="1:5" x14ac:dyDescent="0.3">
      <c r="A148" s="1"/>
    </row>
    <row r="149" spans="1:5" x14ac:dyDescent="0.3">
      <c r="A149" s="1"/>
    </row>
    <row r="150" spans="1:5" x14ac:dyDescent="0.3">
      <c r="A150" s="1"/>
    </row>
    <row r="151" spans="1:5" x14ac:dyDescent="0.3">
      <c r="A151" s="1"/>
    </row>
    <row r="152" spans="1:5" x14ac:dyDescent="0.3">
      <c r="A152" s="1"/>
    </row>
    <row r="153" spans="1:5" x14ac:dyDescent="0.3">
      <c r="A153" s="1"/>
    </row>
    <row r="154" spans="1:5" x14ac:dyDescent="0.3">
      <c r="A154" s="1"/>
    </row>
    <row r="155" spans="1:5" x14ac:dyDescent="0.3">
      <c r="A155" s="1"/>
    </row>
    <row r="156" spans="1:5" x14ac:dyDescent="0.3">
      <c r="A156" s="1"/>
    </row>
    <row r="157" spans="1:5" x14ac:dyDescent="0.3">
      <c r="A157" s="1"/>
    </row>
    <row r="158" spans="1:5" x14ac:dyDescent="0.3">
      <c r="A158" s="1"/>
    </row>
    <row r="159" spans="1:5" x14ac:dyDescent="0.3">
      <c r="A159" s="1"/>
    </row>
    <row r="160" spans="1:5" x14ac:dyDescent="0.3">
      <c r="A160" s="1"/>
    </row>
    <row r="161" spans="1:1" x14ac:dyDescent="0.3">
      <c r="A161" s="1"/>
    </row>
    <row r="162" spans="1:1" x14ac:dyDescent="0.3">
      <c r="A162" s="1"/>
    </row>
    <row r="163" spans="1:1" x14ac:dyDescent="0.3">
      <c r="A163" s="1"/>
    </row>
    <row r="164" spans="1:1" x14ac:dyDescent="0.3">
      <c r="A164" s="1"/>
    </row>
    <row r="165" spans="1:1" x14ac:dyDescent="0.3">
      <c r="A165" s="1"/>
    </row>
    <row r="166" spans="1:1" x14ac:dyDescent="0.3">
      <c r="A166" s="1"/>
    </row>
    <row r="167" spans="1:1" x14ac:dyDescent="0.3">
      <c r="A167" s="1"/>
    </row>
    <row r="168" spans="1:1" x14ac:dyDescent="0.3">
      <c r="A168" s="1"/>
    </row>
    <row r="169" spans="1:1" x14ac:dyDescent="0.3">
      <c r="A169" s="1"/>
    </row>
    <row r="170" spans="1:1" x14ac:dyDescent="0.3">
      <c r="A170" s="1"/>
    </row>
    <row r="171" spans="1:1" x14ac:dyDescent="0.3">
      <c r="A171" s="1"/>
    </row>
    <row r="172" spans="1:1" x14ac:dyDescent="0.3">
      <c r="A172" s="1"/>
    </row>
    <row r="173" spans="1:1" x14ac:dyDescent="0.3">
      <c r="A173" s="1"/>
    </row>
    <row r="174" spans="1:1" x14ac:dyDescent="0.3">
      <c r="A174" s="1"/>
    </row>
    <row r="175" spans="1:1" x14ac:dyDescent="0.3">
      <c r="A175" s="1"/>
    </row>
    <row r="176" spans="1:1" x14ac:dyDescent="0.3">
      <c r="A176" s="1"/>
    </row>
    <row r="177" spans="1:1" x14ac:dyDescent="0.3">
      <c r="A177" s="1"/>
    </row>
    <row r="178" spans="1:1" x14ac:dyDescent="0.3">
      <c r="A178" s="1"/>
    </row>
    <row r="179" spans="1:1" x14ac:dyDescent="0.3">
      <c r="A179" s="1"/>
    </row>
    <row r="180" spans="1:1" x14ac:dyDescent="0.3">
      <c r="A180" s="1"/>
    </row>
    <row r="181" spans="1:1" x14ac:dyDescent="0.3">
      <c r="A181" s="1"/>
    </row>
    <row r="182" spans="1:1" x14ac:dyDescent="0.3">
      <c r="A182" s="1"/>
    </row>
    <row r="183" spans="1:1" x14ac:dyDescent="0.3">
      <c r="A183" s="1"/>
    </row>
    <row r="184" spans="1:1" x14ac:dyDescent="0.3">
      <c r="A184" s="1"/>
    </row>
    <row r="185" spans="1:1" x14ac:dyDescent="0.3">
      <c r="A185" s="1"/>
    </row>
    <row r="186" spans="1:1" x14ac:dyDescent="0.3">
      <c r="A186" s="1"/>
    </row>
    <row r="187" spans="1:1" x14ac:dyDescent="0.3">
      <c r="A187" s="1"/>
    </row>
    <row r="188" spans="1:1" x14ac:dyDescent="0.3">
      <c r="A188" s="1"/>
    </row>
    <row r="189" spans="1:1" x14ac:dyDescent="0.3">
      <c r="A189" s="1"/>
    </row>
    <row r="190" spans="1:1" x14ac:dyDescent="0.3">
      <c r="A190" s="1"/>
    </row>
    <row r="191" spans="1:1" x14ac:dyDescent="0.3">
      <c r="A191" s="1"/>
    </row>
    <row r="192" spans="1:1" x14ac:dyDescent="0.3">
      <c r="A192" s="1"/>
    </row>
    <row r="193" spans="1:1" x14ac:dyDescent="0.3">
      <c r="A193" s="1"/>
    </row>
    <row r="194" spans="1:1" x14ac:dyDescent="0.3">
      <c r="A194" s="1"/>
    </row>
    <row r="195" spans="1:1" x14ac:dyDescent="0.3">
      <c r="A195" s="1"/>
    </row>
    <row r="196" spans="1:1" x14ac:dyDescent="0.3">
      <c r="A196" s="1"/>
    </row>
    <row r="197" spans="1:1" x14ac:dyDescent="0.3">
      <c r="A197" s="1"/>
    </row>
    <row r="198" spans="1:1" x14ac:dyDescent="0.3">
      <c r="A198" s="1"/>
    </row>
    <row r="199" spans="1:1" x14ac:dyDescent="0.3">
      <c r="A199" s="1"/>
    </row>
    <row r="200" spans="1:1" x14ac:dyDescent="0.3">
      <c r="A200" s="1"/>
    </row>
    <row r="201" spans="1:1" x14ac:dyDescent="0.3">
      <c r="A201" s="1"/>
    </row>
    <row r="202" spans="1:1" x14ac:dyDescent="0.3">
      <c r="A202" s="1"/>
    </row>
    <row r="203" spans="1:1" x14ac:dyDescent="0.3">
      <c r="A203" s="1"/>
    </row>
    <row r="204" spans="1:1" x14ac:dyDescent="0.3">
      <c r="A204" s="1"/>
    </row>
    <row r="205" spans="1:1" x14ac:dyDescent="0.3">
      <c r="A205" s="1"/>
    </row>
    <row r="206" spans="1:1" x14ac:dyDescent="0.3">
      <c r="A206" s="1"/>
    </row>
    <row r="207" spans="1:1" x14ac:dyDescent="0.3">
      <c r="A207" s="1"/>
    </row>
    <row r="208" spans="1:1" x14ac:dyDescent="0.3">
      <c r="A208" s="1"/>
    </row>
    <row r="209" spans="1:1" x14ac:dyDescent="0.3">
      <c r="A209" s="1"/>
    </row>
    <row r="210" spans="1:1" x14ac:dyDescent="0.3">
      <c r="A210" s="1"/>
    </row>
    <row r="211" spans="1:1" x14ac:dyDescent="0.3">
      <c r="A211" s="1"/>
    </row>
    <row r="212" spans="1:1" x14ac:dyDescent="0.3">
      <c r="A212" s="1"/>
    </row>
    <row r="213" spans="1:1" x14ac:dyDescent="0.3">
      <c r="A213" s="1"/>
    </row>
    <row r="214" spans="1:1" x14ac:dyDescent="0.3">
      <c r="A214" s="1"/>
    </row>
    <row r="215" spans="1:1" x14ac:dyDescent="0.3">
      <c r="A215" s="1"/>
    </row>
    <row r="216" spans="1:1" x14ac:dyDescent="0.3">
      <c r="A216" s="1"/>
    </row>
    <row r="217" spans="1:1" x14ac:dyDescent="0.3">
      <c r="A217" s="1"/>
    </row>
    <row r="218" spans="1:1" x14ac:dyDescent="0.3">
      <c r="A218" s="1"/>
    </row>
    <row r="219" spans="1:1" x14ac:dyDescent="0.3">
      <c r="A219" s="1"/>
    </row>
    <row r="220" spans="1:1" x14ac:dyDescent="0.3">
      <c r="A220" s="1"/>
    </row>
    <row r="221" spans="1:1" x14ac:dyDescent="0.3">
      <c r="A221" s="1"/>
    </row>
    <row r="222" spans="1:1" x14ac:dyDescent="0.3">
      <c r="A222" s="1"/>
    </row>
    <row r="223" spans="1:1" x14ac:dyDescent="0.3">
      <c r="A223" s="1"/>
    </row>
    <row r="224" spans="1:1" x14ac:dyDescent="0.3">
      <c r="A224" s="1"/>
    </row>
    <row r="225" spans="1:1" x14ac:dyDescent="0.3">
      <c r="A225" s="1"/>
    </row>
    <row r="226" spans="1:1" x14ac:dyDescent="0.3">
      <c r="A226" s="1"/>
    </row>
    <row r="227" spans="1:1" x14ac:dyDescent="0.3">
      <c r="A227" s="1"/>
    </row>
    <row r="228" spans="1:1" x14ac:dyDescent="0.3">
      <c r="A228" s="1"/>
    </row>
    <row r="229" spans="1:1" x14ac:dyDescent="0.3">
      <c r="A229" s="1"/>
    </row>
    <row r="230" spans="1:1" x14ac:dyDescent="0.3">
      <c r="A230" s="1"/>
    </row>
    <row r="231" spans="1:1" x14ac:dyDescent="0.3">
      <c r="A231" s="1"/>
    </row>
    <row r="232" spans="1:1" x14ac:dyDescent="0.3">
      <c r="A232" s="1"/>
    </row>
    <row r="233" spans="1:1" x14ac:dyDescent="0.3">
      <c r="A233" s="1"/>
    </row>
    <row r="234" spans="1:1" x14ac:dyDescent="0.3">
      <c r="A234" s="1"/>
    </row>
    <row r="235" spans="1:1" x14ac:dyDescent="0.3">
      <c r="A235" s="1"/>
    </row>
    <row r="236" spans="1:1" x14ac:dyDescent="0.3">
      <c r="A236" s="1"/>
    </row>
    <row r="237" spans="1:1" x14ac:dyDescent="0.3">
      <c r="A237" s="1"/>
    </row>
    <row r="238" spans="1:1" x14ac:dyDescent="0.3">
      <c r="A238" s="1"/>
    </row>
    <row r="239" spans="1:1" x14ac:dyDescent="0.3">
      <c r="A239" s="1"/>
    </row>
    <row r="240" spans="1:1" x14ac:dyDescent="0.3">
      <c r="A240" s="1"/>
    </row>
    <row r="241" spans="1:1" x14ac:dyDescent="0.3">
      <c r="A241" s="1"/>
    </row>
    <row r="242" spans="1:1" x14ac:dyDescent="0.3">
      <c r="A242" s="1"/>
    </row>
    <row r="243" spans="1:1" x14ac:dyDescent="0.3">
      <c r="A243" s="1"/>
    </row>
    <row r="244" spans="1:1" x14ac:dyDescent="0.3">
      <c r="A244" s="1"/>
    </row>
    <row r="245" spans="1:1" x14ac:dyDescent="0.3">
      <c r="A245" s="1"/>
    </row>
    <row r="246" spans="1:1" x14ac:dyDescent="0.3">
      <c r="A246" s="1"/>
    </row>
    <row r="247" spans="1:1" x14ac:dyDescent="0.3">
      <c r="A247" s="1"/>
    </row>
    <row r="248" spans="1:1" x14ac:dyDescent="0.3">
      <c r="A248" s="1"/>
    </row>
    <row r="249" spans="1:1" x14ac:dyDescent="0.3">
      <c r="A249" s="1"/>
    </row>
    <row r="250" spans="1:1" x14ac:dyDescent="0.3">
      <c r="A250" s="1"/>
    </row>
    <row r="251" spans="1:1" x14ac:dyDescent="0.3">
      <c r="A251" s="1"/>
    </row>
    <row r="252" spans="1:1" x14ac:dyDescent="0.3">
      <c r="A252" s="1"/>
    </row>
    <row r="253" spans="1:1" x14ac:dyDescent="0.3">
      <c r="A253" s="1"/>
    </row>
    <row r="254" spans="1:1" x14ac:dyDescent="0.3">
      <c r="A254" s="1"/>
    </row>
    <row r="255" spans="1:1" x14ac:dyDescent="0.3">
      <c r="A255" s="1"/>
    </row>
    <row r="256" spans="1:1" x14ac:dyDescent="0.3">
      <c r="A256" s="1"/>
    </row>
    <row r="257" spans="1:1" x14ac:dyDescent="0.3">
      <c r="A257" s="1"/>
    </row>
    <row r="258" spans="1:1" x14ac:dyDescent="0.3">
      <c r="A258" s="1"/>
    </row>
    <row r="259" spans="1:1" x14ac:dyDescent="0.3">
      <c r="A259" s="1"/>
    </row>
    <row r="260" spans="1:1" x14ac:dyDescent="0.3">
      <c r="A260" s="1"/>
    </row>
    <row r="261" spans="1:1" x14ac:dyDescent="0.3">
      <c r="A261" s="1"/>
    </row>
    <row r="262" spans="1:1" x14ac:dyDescent="0.3">
      <c r="A262" s="1"/>
    </row>
  </sheetData>
  <mergeCells count="10">
    <mergeCell ref="A1:E1"/>
    <mergeCell ref="A8:E8"/>
    <mergeCell ref="A15:E15"/>
    <mergeCell ref="A27:E27"/>
    <mergeCell ref="A21:E21"/>
    <mergeCell ref="A10:E10"/>
    <mergeCell ref="A7:E7"/>
    <mergeCell ref="A6:E6"/>
    <mergeCell ref="C2:D2"/>
    <mergeCell ref="C3:D3"/>
  </mergeCells>
  <printOptions horizontalCentered="1"/>
  <pageMargins left="0.70866141732283472" right="0.70866141732283472" top="0.94488188976377963" bottom="0.74803149606299213" header="0.39370078740157483" footer="0.31496062992125984"/>
  <pageSetup scale="86" fitToHeight="0" orientation="landscape" r:id="rId1"/>
  <headerFooter differentFirst="1" scaleWithDoc="0">
    <oddHeader>&amp;R&amp;"Arial,Regular""C" Estimate Summary
TND0000000</oddHeader>
    <oddFooter>&amp;R&amp;P of &amp;N&amp;L&amp;"Calibri"&amp;11&amp;K000000&amp;"Calibri"&amp;11&amp;K000000Revised: January 2023_x000D_&amp;1#&amp;"Calibri"&amp;11&amp;K000000Classification: Public</oddFooter>
    <firstHeader>&amp;L&amp;G&amp;R&amp;"Arial,Bold"&amp;16&amp;U                                                                                           "C" Estimate Summary &amp;"-,Regular"&amp;11&amp;U
&amp;"Arial,Regular"&amp;10ECG Vol 1 Appendix I</firstHeader>
    <firstFooter>&amp;R&amp;P of &amp;N&amp;L&amp;"Calibri"&amp;11&amp;K000000&amp;"Calibri,Regular"&amp;K000000Revised: February 2023_x000D_&amp;1#&amp;"Calibri"&amp;11&amp;K000000Classification: Public</first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3"/>
  <sheetViews>
    <sheetView view="pageLayout" topLeftCell="A25" zoomScale="70" zoomScaleNormal="70" zoomScalePageLayoutView="70" workbookViewId="0">
      <selection activeCell="A7" sqref="A7:K7"/>
    </sheetView>
  </sheetViews>
  <sheetFormatPr defaultColWidth="9.1796875" defaultRowHeight="14" x14ac:dyDescent="0.3"/>
  <cols>
    <col min="1" max="1" width="11.7265625" style="1" bestFit="1" customWidth="1"/>
    <col min="2" max="2" width="69.7265625" style="2" customWidth="1"/>
    <col min="3" max="3" width="15.1796875" style="1" customWidth="1"/>
    <col min="4" max="4" width="14.453125" style="1" customWidth="1"/>
    <col min="5" max="5" width="19.7265625" style="1" customWidth="1"/>
    <col min="6" max="6" width="18" style="1" customWidth="1"/>
    <col min="7" max="7" width="18.7265625" style="1" customWidth="1"/>
    <col min="8" max="8" width="18.453125" style="1" customWidth="1"/>
    <col min="9" max="9" width="17.26953125" style="1" customWidth="1"/>
    <col min="10" max="10" width="18.453125" style="1" customWidth="1"/>
    <col min="11" max="11" width="16.7265625" style="1" customWidth="1"/>
    <col min="12" max="12" width="18.54296875" style="1" customWidth="1"/>
    <col min="13" max="16384" width="9.1796875" style="1"/>
  </cols>
  <sheetData>
    <row r="1" spans="1:11" ht="25" x14ac:dyDescent="0.3">
      <c r="A1" s="70" t="s">
        <v>0</v>
      </c>
      <c r="B1" s="70"/>
      <c r="C1" s="70"/>
      <c r="D1" s="70"/>
      <c r="E1" s="70"/>
      <c r="F1" s="70"/>
      <c r="G1" s="70"/>
      <c r="H1" s="70"/>
      <c r="I1" s="70"/>
      <c r="J1" s="70"/>
      <c r="K1" s="70"/>
    </row>
    <row r="2" spans="1:11" s="5" customFormat="1" ht="15" customHeight="1" x14ac:dyDescent="0.35">
      <c r="A2" s="71" t="s">
        <v>1</v>
      </c>
      <c r="B2" s="71"/>
      <c r="C2" s="65" t="s">
        <v>2</v>
      </c>
      <c r="D2" s="65"/>
      <c r="E2" s="67" t="s">
        <v>3</v>
      </c>
      <c r="F2" s="68"/>
      <c r="G2" s="67" t="s">
        <v>4</v>
      </c>
      <c r="H2" s="68"/>
      <c r="I2" s="65" t="s">
        <v>5</v>
      </c>
      <c r="J2" s="65"/>
      <c r="K2" s="65"/>
    </row>
    <row r="3" spans="1:11" s="9" customFormat="1" ht="24" customHeight="1" x14ac:dyDescent="0.35">
      <c r="A3" s="66" t="s">
        <v>37</v>
      </c>
      <c r="B3" s="66"/>
      <c r="C3" s="66" t="s">
        <v>38</v>
      </c>
      <c r="D3" s="66"/>
      <c r="E3" s="69" t="s">
        <v>39</v>
      </c>
      <c r="F3" s="69"/>
      <c r="G3" s="69" t="s">
        <v>40</v>
      </c>
      <c r="H3" s="69"/>
      <c r="I3" s="66" t="s">
        <v>41</v>
      </c>
      <c r="J3" s="66"/>
      <c r="K3" s="66"/>
    </row>
    <row r="4" spans="1:11" s="5" customFormat="1" ht="14.5" x14ac:dyDescent="0.35">
      <c r="A4" s="74" t="s">
        <v>8</v>
      </c>
      <c r="B4" s="74"/>
      <c r="C4" s="72" t="s">
        <v>9</v>
      </c>
      <c r="D4" s="73"/>
      <c r="E4" s="77" t="s">
        <v>10</v>
      </c>
      <c r="F4" s="78"/>
      <c r="G4" s="77" t="s">
        <v>11</v>
      </c>
      <c r="H4" s="78"/>
      <c r="I4" s="72" t="s">
        <v>42</v>
      </c>
      <c r="J4" s="72"/>
      <c r="K4" s="72"/>
    </row>
    <row r="5" spans="1:11" s="8" customFormat="1" ht="24" customHeight="1" x14ac:dyDescent="0.35">
      <c r="A5" s="75" t="s">
        <v>43</v>
      </c>
      <c r="B5" s="75"/>
      <c r="C5" s="75" t="s">
        <v>44</v>
      </c>
      <c r="D5" s="75"/>
      <c r="E5" s="76" t="s">
        <v>45</v>
      </c>
      <c r="F5" s="76"/>
      <c r="G5" s="76" t="s">
        <v>218</v>
      </c>
      <c r="H5" s="76"/>
      <c r="I5" s="80" t="s">
        <v>17</v>
      </c>
      <c r="J5" s="80"/>
      <c r="K5" s="80"/>
    </row>
    <row r="6" spans="1:11" s="8" customFormat="1" ht="25" x14ac:dyDescent="0.35">
      <c r="A6" s="70" t="s">
        <v>18</v>
      </c>
      <c r="B6" s="70"/>
      <c r="C6" s="70"/>
      <c r="D6" s="70"/>
      <c r="E6" s="70"/>
      <c r="F6" s="70"/>
      <c r="G6" s="70"/>
      <c r="H6" s="70"/>
      <c r="I6" s="70"/>
      <c r="J6" s="70"/>
      <c r="K6" s="70"/>
    </row>
    <row r="7" spans="1:11" s="8" customFormat="1" ht="108.75" customHeight="1" x14ac:dyDescent="0.35">
      <c r="A7" s="79" t="s">
        <v>207</v>
      </c>
      <c r="B7" s="79"/>
      <c r="C7" s="79"/>
      <c r="D7" s="79"/>
      <c r="E7" s="79"/>
      <c r="F7" s="79"/>
      <c r="G7" s="79"/>
      <c r="H7" s="79"/>
      <c r="I7" s="79"/>
      <c r="J7" s="79"/>
      <c r="K7" s="79"/>
    </row>
    <row r="8" spans="1:11" ht="25" x14ac:dyDescent="0.3">
      <c r="A8" s="70" t="s">
        <v>30</v>
      </c>
      <c r="B8" s="70"/>
      <c r="C8" s="70"/>
      <c r="D8" s="70"/>
      <c r="E8" s="70"/>
      <c r="F8" s="70"/>
      <c r="G8" s="70"/>
      <c r="H8" s="70"/>
      <c r="I8" s="70"/>
      <c r="J8" s="70"/>
      <c r="K8" s="70"/>
    </row>
    <row r="9" spans="1:11" ht="16.5" customHeight="1" x14ac:dyDescent="0.3">
      <c r="A9" s="34"/>
      <c r="B9" s="34"/>
      <c r="C9" s="34"/>
      <c r="D9" s="34"/>
      <c r="E9" s="34"/>
      <c r="F9" s="34"/>
      <c r="G9" s="34"/>
      <c r="H9" s="34"/>
      <c r="I9" s="34"/>
      <c r="J9" s="34"/>
      <c r="K9" s="34"/>
    </row>
    <row r="10" spans="1:11" s="3" customFormat="1" ht="73.5" customHeight="1" x14ac:dyDescent="0.35">
      <c r="A10" s="14" t="s">
        <v>31</v>
      </c>
      <c r="B10" s="14" t="s">
        <v>32</v>
      </c>
      <c r="C10" s="15" t="s">
        <v>34</v>
      </c>
      <c r="D10" s="14" t="s">
        <v>46</v>
      </c>
      <c r="E10" s="35" t="s">
        <v>47</v>
      </c>
      <c r="F10" s="35" t="s">
        <v>35</v>
      </c>
      <c r="G10" s="35" t="s">
        <v>21</v>
      </c>
      <c r="H10" s="36" t="s">
        <v>48</v>
      </c>
      <c r="I10" s="36" t="s">
        <v>49</v>
      </c>
      <c r="J10" s="36" t="s">
        <v>50</v>
      </c>
      <c r="K10" s="37" t="s">
        <v>33</v>
      </c>
    </row>
    <row r="11" spans="1:11" ht="15.5" x14ac:dyDescent="0.3">
      <c r="A11" s="38" t="s">
        <v>51</v>
      </c>
      <c r="B11" s="39" t="s">
        <v>52</v>
      </c>
      <c r="C11" s="38" t="s">
        <v>53</v>
      </c>
      <c r="D11" s="38">
        <v>1</v>
      </c>
      <c r="E11" s="40"/>
      <c r="F11" s="41">
        <v>1900000</v>
      </c>
      <c r="G11" s="40">
        <f>D11*F11</f>
        <v>1900000</v>
      </c>
      <c r="H11" s="40">
        <f>G11</f>
        <v>1900000</v>
      </c>
      <c r="I11" s="40"/>
      <c r="J11" s="40"/>
      <c r="K11" s="42" t="s">
        <v>54</v>
      </c>
    </row>
    <row r="12" spans="1:11" ht="15.5" x14ac:dyDescent="0.3">
      <c r="A12" s="38" t="s">
        <v>55</v>
      </c>
      <c r="B12" s="39" t="s">
        <v>56</v>
      </c>
      <c r="C12" s="38" t="s">
        <v>208</v>
      </c>
      <c r="D12" s="38"/>
      <c r="E12" s="40"/>
      <c r="F12" s="41">
        <v>10000</v>
      </c>
      <c r="G12" s="41">
        <v>10000</v>
      </c>
      <c r="H12" s="40">
        <v>2200</v>
      </c>
      <c r="I12" s="40">
        <v>3500</v>
      </c>
      <c r="J12" s="40">
        <f>F12-H12-I12</f>
        <v>4300</v>
      </c>
      <c r="K12" s="42" t="s">
        <v>57</v>
      </c>
    </row>
    <row r="13" spans="1:11" ht="15.5" x14ac:dyDescent="0.3">
      <c r="A13" s="38" t="s">
        <v>55</v>
      </c>
      <c r="B13" s="39" t="s">
        <v>58</v>
      </c>
      <c r="C13" s="38" t="s">
        <v>208</v>
      </c>
      <c r="D13" s="38"/>
      <c r="E13" s="40"/>
      <c r="F13" s="41">
        <v>4000</v>
      </c>
      <c r="G13" s="41">
        <v>4000</v>
      </c>
      <c r="H13" s="40">
        <v>0</v>
      </c>
      <c r="I13" s="40">
        <v>0</v>
      </c>
      <c r="J13" s="40">
        <v>4000</v>
      </c>
      <c r="K13" s="42" t="s">
        <v>57</v>
      </c>
    </row>
    <row r="14" spans="1:11" ht="15.5" x14ac:dyDescent="0.3">
      <c r="A14" s="38" t="s">
        <v>59</v>
      </c>
      <c r="B14" s="39" t="s">
        <v>60</v>
      </c>
      <c r="C14" s="38" t="s">
        <v>53</v>
      </c>
      <c r="D14" s="38">
        <v>1</v>
      </c>
      <c r="E14" s="40"/>
      <c r="F14" s="41">
        <v>1000000</v>
      </c>
      <c r="G14" s="40">
        <f t="shared" ref="G14:G75" si="0">D14*F14</f>
        <v>1000000</v>
      </c>
      <c r="H14" s="40">
        <v>340000</v>
      </c>
      <c r="I14" s="40">
        <v>420000</v>
      </c>
      <c r="J14" s="40">
        <f>G14-H14-I14</f>
        <v>240000</v>
      </c>
      <c r="K14" s="42" t="s">
        <v>61</v>
      </c>
    </row>
    <row r="15" spans="1:11" ht="15.5" x14ac:dyDescent="0.3">
      <c r="A15" s="38" t="s">
        <v>59</v>
      </c>
      <c r="B15" s="39" t="s">
        <v>62</v>
      </c>
      <c r="C15" s="38" t="s">
        <v>53</v>
      </c>
      <c r="D15" s="38">
        <v>1</v>
      </c>
      <c r="E15" s="40"/>
      <c r="F15" s="41">
        <v>500000</v>
      </c>
      <c r="G15" s="40">
        <f t="shared" si="0"/>
        <v>500000</v>
      </c>
      <c r="H15" s="40">
        <v>120000</v>
      </c>
      <c r="I15" s="40">
        <v>200000</v>
      </c>
      <c r="J15" s="40">
        <v>180000</v>
      </c>
      <c r="K15" s="42" t="s">
        <v>61</v>
      </c>
    </row>
    <row r="16" spans="1:11" ht="15.5" x14ac:dyDescent="0.3">
      <c r="A16" s="38" t="s">
        <v>63</v>
      </c>
      <c r="B16" s="39" t="s">
        <v>64</v>
      </c>
      <c r="C16" s="38" t="s">
        <v>65</v>
      </c>
      <c r="D16" s="38">
        <v>2</v>
      </c>
      <c r="E16" s="40"/>
      <c r="F16" s="41">
        <v>1300</v>
      </c>
      <c r="G16" s="40">
        <f t="shared" si="0"/>
        <v>2600</v>
      </c>
      <c r="H16" s="40">
        <v>2600</v>
      </c>
      <c r="I16" s="40"/>
      <c r="J16" s="40"/>
      <c r="K16" s="42" t="s">
        <v>61</v>
      </c>
    </row>
    <row r="17" spans="1:11" ht="15.5" x14ac:dyDescent="0.3">
      <c r="A17" s="38" t="s">
        <v>66</v>
      </c>
      <c r="B17" s="39" t="s">
        <v>67</v>
      </c>
      <c r="C17" s="38" t="s">
        <v>68</v>
      </c>
      <c r="D17" s="38">
        <v>0.12</v>
      </c>
      <c r="E17" s="41">
        <v>41542.43</v>
      </c>
      <c r="F17" s="41">
        <v>41000</v>
      </c>
      <c r="G17" s="40">
        <f t="shared" si="0"/>
        <v>4920</v>
      </c>
      <c r="H17" s="40">
        <v>4920</v>
      </c>
      <c r="I17" s="40"/>
      <c r="J17" s="40"/>
      <c r="K17" s="42" t="s">
        <v>69</v>
      </c>
    </row>
    <row r="18" spans="1:11" ht="15.5" x14ac:dyDescent="0.3">
      <c r="A18" s="38" t="s">
        <v>70</v>
      </c>
      <c r="B18" s="39" t="s">
        <v>71</v>
      </c>
      <c r="C18" s="38" t="s">
        <v>68</v>
      </c>
      <c r="D18" s="38">
        <v>1.55</v>
      </c>
      <c r="E18" s="41"/>
      <c r="F18" s="41">
        <v>10200</v>
      </c>
      <c r="G18" s="40">
        <f t="shared" si="0"/>
        <v>15810</v>
      </c>
      <c r="H18" s="40">
        <v>151810</v>
      </c>
      <c r="I18" s="40"/>
      <c r="J18" s="40"/>
      <c r="K18" s="42" t="s">
        <v>61</v>
      </c>
    </row>
    <row r="19" spans="1:11" ht="15.5" x14ac:dyDescent="0.3">
      <c r="A19" s="38" t="s">
        <v>72</v>
      </c>
      <c r="B19" s="39" t="s">
        <v>73</v>
      </c>
      <c r="C19" s="38" t="s">
        <v>74</v>
      </c>
      <c r="D19" s="38">
        <v>190000</v>
      </c>
      <c r="E19" s="41">
        <v>9.77</v>
      </c>
      <c r="F19" s="41">
        <v>6.5</v>
      </c>
      <c r="G19" s="40">
        <f t="shared" si="0"/>
        <v>1235000</v>
      </c>
      <c r="H19" s="40">
        <f>G19*0.6</f>
        <v>741000</v>
      </c>
      <c r="I19" s="40">
        <f>G19*0.2</f>
        <v>247000</v>
      </c>
      <c r="J19" s="40">
        <f>G19*0.2</f>
        <v>247000</v>
      </c>
      <c r="K19" s="42" t="s">
        <v>75</v>
      </c>
    </row>
    <row r="20" spans="1:11" ht="15.5" x14ac:dyDescent="0.3">
      <c r="A20" s="38" t="s">
        <v>76</v>
      </c>
      <c r="B20" s="39" t="s">
        <v>77</v>
      </c>
      <c r="C20" s="38" t="s">
        <v>74</v>
      </c>
      <c r="D20" s="38">
        <v>2000</v>
      </c>
      <c r="E20" s="41"/>
      <c r="F20" s="41">
        <v>30</v>
      </c>
      <c r="G20" s="40">
        <f t="shared" si="0"/>
        <v>60000</v>
      </c>
      <c r="H20" s="40">
        <f>G20</f>
        <v>60000</v>
      </c>
      <c r="I20" s="40"/>
      <c r="J20" s="40"/>
      <c r="K20" s="42" t="s">
        <v>61</v>
      </c>
    </row>
    <row r="21" spans="1:11" ht="15.5" x14ac:dyDescent="0.3">
      <c r="A21" s="38" t="s">
        <v>78</v>
      </c>
      <c r="B21" s="39" t="s">
        <v>79</v>
      </c>
      <c r="C21" s="38" t="s">
        <v>74</v>
      </c>
      <c r="D21" s="38">
        <v>62000</v>
      </c>
      <c r="E21" s="41">
        <v>9.4700000000000006</v>
      </c>
      <c r="F21" s="41">
        <v>9.5</v>
      </c>
      <c r="G21" s="40">
        <f t="shared" si="0"/>
        <v>589000</v>
      </c>
      <c r="H21" s="40">
        <f>G21*0.8</f>
        <v>471200</v>
      </c>
      <c r="I21" s="40">
        <f>G21*0.15</f>
        <v>88350</v>
      </c>
      <c r="J21" s="40">
        <f>G21*0.05</f>
        <v>29450</v>
      </c>
      <c r="K21" s="42" t="s">
        <v>75</v>
      </c>
    </row>
    <row r="22" spans="1:11" ht="15.5" x14ac:dyDescent="0.3">
      <c r="A22" s="38" t="s">
        <v>80</v>
      </c>
      <c r="B22" s="39" t="s">
        <v>81</v>
      </c>
      <c r="C22" s="38" t="s">
        <v>74</v>
      </c>
      <c r="D22" s="38">
        <v>12100</v>
      </c>
      <c r="E22" s="41">
        <v>4.38</v>
      </c>
      <c r="F22" s="41">
        <v>5.5</v>
      </c>
      <c r="G22" s="40">
        <f t="shared" si="0"/>
        <v>66550</v>
      </c>
      <c r="H22" s="40">
        <f>G22</f>
        <v>66550</v>
      </c>
      <c r="I22" s="40"/>
      <c r="J22" s="40"/>
      <c r="K22" s="42" t="s">
        <v>75</v>
      </c>
    </row>
    <row r="23" spans="1:11" ht="15.5" x14ac:dyDescent="0.3">
      <c r="A23" s="38" t="s">
        <v>82</v>
      </c>
      <c r="B23" s="39" t="s">
        <v>83</v>
      </c>
      <c r="C23" s="38" t="s">
        <v>84</v>
      </c>
      <c r="D23" s="38">
        <v>280000</v>
      </c>
      <c r="E23" s="41">
        <v>1.1100000000000001</v>
      </c>
      <c r="F23" s="41">
        <v>2.5</v>
      </c>
      <c r="G23" s="40">
        <f t="shared" si="0"/>
        <v>700000</v>
      </c>
      <c r="H23" s="40"/>
      <c r="I23" s="40"/>
      <c r="J23" s="40">
        <f>G23</f>
        <v>700000</v>
      </c>
      <c r="K23" s="42" t="s">
        <v>75</v>
      </c>
    </row>
    <row r="24" spans="1:11" ht="15.5" x14ac:dyDescent="0.3">
      <c r="A24" s="38" t="s">
        <v>85</v>
      </c>
      <c r="B24" s="39" t="s">
        <v>86</v>
      </c>
      <c r="C24" s="38" t="s">
        <v>87</v>
      </c>
      <c r="D24" s="38">
        <v>1400</v>
      </c>
      <c r="E24" s="41"/>
      <c r="F24" s="41">
        <v>15</v>
      </c>
      <c r="G24" s="40">
        <f t="shared" si="0"/>
        <v>21000</v>
      </c>
      <c r="H24" s="40">
        <f>0.5*G24</f>
        <v>10500</v>
      </c>
      <c r="I24" s="40">
        <f>0.5*G24</f>
        <v>10500</v>
      </c>
      <c r="J24" s="40"/>
      <c r="K24" s="42" t="s">
        <v>61</v>
      </c>
    </row>
    <row r="25" spans="1:11" ht="15.5" x14ac:dyDescent="0.3">
      <c r="A25" s="38" t="s">
        <v>88</v>
      </c>
      <c r="B25" s="39" t="s">
        <v>89</v>
      </c>
      <c r="C25" s="38" t="s">
        <v>84</v>
      </c>
      <c r="D25" s="38">
        <v>85000</v>
      </c>
      <c r="E25" s="41">
        <v>1.05</v>
      </c>
      <c r="F25" s="41">
        <v>1</v>
      </c>
      <c r="G25" s="40">
        <f t="shared" si="0"/>
        <v>85000</v>
      </c>
      <c r="H25" s="40"/>
      <c r="I25" s="40">
        <f>G25*0.4</f>
        <v>34000</v>
      </c>
      <c r="J25" s="40">
        <f>G25*0.6</f>
        <v>51000</v>
      </c>
      <c r="K25" s="42" t="s">
        <v>90</v>
      </c>
    </row>
    <row r="26" spans="1:11" ht="15.5" x14ac:dyDescent="0.3">
      <c r="A26" s="38" t="s">
        <v>91</v>
      </c>
      <c r="B26" s="39" t="s">
        <v>92</v>
      </c>
      <c r="C26" s="38" t="s">
        <v>68</v>
      </c>
      <c r="D26" s="38">
        <v>6</v>
      </c>
      <c r="E26" s="41">
        <v>2254.8200000000002</v>
      </c>
      <c r="F26" s="41">
        <v>2225</v>
      </c>
      <c r="G26" s="40">
        <f t="shared" si="0"/>
        <v>13350</v>
      </c>
      <c r="H26" s="40"/>
      <c r="I26" s="40">
        <f>G26*0.5</f>
        <v>6675</v>
      </c>
      <c r="J26" s="40">
        <f>G26*0.5</f>
        <v>6675</v>
      </c>
      <c r="K26" s="42" t="s">
        <v>93</v>
      </c>
    </row>
    <row r="27" spans="1:11" ht="15.5" x14ac:dyDescent="0.3">
      <c r="A27" s="38" t="s">
        <v>94</v>
      </c>
      <c r="B27" s="39" t="s">
        <v>95</v>
      </c>
      <c r="C27" s="38" t="s">
        <v>96</v>
      </c>
      <c r="D27" s="38">
        <v>1.5</v>
      </c>
      <c r="E27" s="41">
        <v>7544.5</v>
      </c>
      <c r="F27" s="41">
        <v>5000</v>
      </c>
      <c r="G27" s="40">
        <f t="shared" si="0"/>
        <v>7500</v>
      </c>
      <c r="H27" s="40">
        <f>G27</f>
        <v>7500</v>
      </c>
      <c r="I27" s="40"/>
      <c r="J27" s="40"/>
      <c r="K27" s="42" t="s">
        <v>97</v>
      </c>
    </row>
    <row r="28" spans="1:11" ht="15.5" x14ac:dyDescent="0.3">
      <c r="A28" s="38" t="s">
        <v>98</v>
      </c>
      <c r="B28" s="39" t="s">
        <v>99</v>
      </c>
      <c r="C28" s="38" t="s">
        <v>96</v>
      </c>
      <c r="D28" s="38">
        <v>0.5</v>
      </c>
      <c r="E28" s="41">
        <v>25225.81</v>
      </c>
      <c r="F28" s="41">
        <v>10500</v>
      </c>
      <c r="G28" s="40">
        <f t="shared" si="0"/>
        <v>5250</v>
      </c>
      <c r="H28" s="40"/>
      <c r="I28" s="40">
        <f>G28*0.25</f>
        <v>1312.5</v>
      </c>
      <c r="J28" s="40">
        <f>G28*0.75</f>
        <v>3937.5</v>
      </c>
      <c r="K28" s="42" t="s">
        <v>97</v>
      </c>
    </row>
    <row r="29" spans="1:11" ht="15.5" x14ac:dyDescent="0.3">
      <c r="A29" s="38" t="s">
        <v>100</v>
      </c>
      <c r="B29" s="39" t="s">
        <v>101</v>
      </c>
      <c r="C29" s="38" t="s">
        <v>96</v>
      </c>
      <c r="D29" s="38">
        <v>1</v>
      </c>
      <c r="E29" s="41">
        <v>24952.71</v>
      </c>
      <c r="F29" s="41">
        <v>10500</v>
      </c>
      <c r="G29" s="40">
        <f t="shared" si="0"/>
        <v>10500</v>
      </c>
      <c r="H29" s="40"/>
      <c r="I29" s="40">
        <f>G29*0.25</f>
        <v>2625</v>
      </c>
      <c r="J29" s="40">
        <f>G29*0.75</f>
        <v>7875</v>
      </c>
      <c r="K29" s="42" t="s">
        <v>97</v>
      </c>
    </row>
    <row r="30" spans="1:11" ht="15.5" x14ac:dyDescent="0.3">
      <c r="A30" s="38" t="s">
        <v>102</v>
      </c>
      <c r="B30" s="39" t="s">
        <v>103</v>
      </c>
      <c r="C30" s="38" t="s">
        <v>104</v>
      </c>
      <c r="D30" s="38">
        <v>1</v>
      </c>
      <c r="E30" s="41"/>
      <c r="F30" s="41">
        <v>290000</v>
      </c>
      <c r="G30" s="40">
        <f t="shared" si="0"/>
        <v>290000</v>
      </c>
      <c r="H30" s="40">
        <f>G30</f>
        <v>290000</v>
      </c>
      <c r="I30" s="40"/>
      <c r="J30" s="40"/>
      <c r="K30" s="42" t="s">
        <v>61</v>
      </c>
    </row>
    <row r="31" spans="1:11" ht="15.5" x14ac:dyDescent="0.3">
      <c r="A31" s="38" t="s">
        <v>105</v>
      </c>
      <c r="B31" s="39" t="s">
        <v>106</v>
      </c>
      <c r="C31" s="38" t="s">
        <v>107</v>
      </c>
      <c r="D31" s="38">
        <v>11000</v>
      </c>
      <c r="E31" s="41">
        <v>6.06</v>
      </c>
      <c r="F31" s="41">
        <v>5.5</v>
      </c>
      <c r="G31" s="40">
        <f t="shared" si="0"/>
        <v>60500</v>
      </c>
      <c r="H31" s="40"/>
      <c r="I31" s="40">
        <f>G31*0.5</f>
        <v>30250</v>
      </c>
      <c r="J31" s="40">
        <f>G31*0.5</f>
        <v>30250</v>
      </c>
      <c r="K31" s="42" t="s">
        <v>61</v>
      </c>
    </row>
    <row r="32" spans="1:11" ht="15.5" x14ac:dyDescent="0.3">
      <c r="A32" s="38" t="s">
        <v>108</v>
      </c>
      <c r="B32" s="39" t="s">
        <v>109</v>
      </c>
      <c r="C32" s="38" t="s">
        <v>65</v>
      </c>
      <c r="D32" s="38">
        <v>43</v>
      </c>
      <c r="E32" s="41">
        <v>131.22999999999999</v>
      </c>
      <c r="F32" s="41">
        <v>140</v>
      </c>
      <c r="G32" s="40">
        <f t="shared" si="0"/>
        <v>6020</v>
      </c>
      <c r="H32" s="40">
        <f>G32</f>
        <v>6020</v>
      </c>
      <c r="I32" s="40"/>
      <c r="J32" s="40"/>
      <c r="K32" s="42" t="s">
        <v>110</v>
      </c>
    </row>
    <row r="33" spans="1:11" ht="15.5" x14ac:dyDescent="0.3">
      <c r="A33" s="38" t="s">
        <v>111</v>
      </c>
      <c r="B33" s="39" t="s">
        <v>112</v>
      </c>
      <c r="C33" s="38" t="s">
        <v>65</v>
      </c>
      <c r="D33" s="38">
        <v>16</v>
      </c>
      <c r="E33" s="41">
        <v>320</v>
      </c>
      <c r="F33" s="41">
        <v>225</v>
      </c>
      <c r="G33" s="40">
        <f t="shared" si="0"/>
        <v>3600</v>
      </c>
      <c r="H33" s="40">
        <f>G33</f>
        <v>3600</v>
      </c>
      <c r="I33" s="40"/>
      <c r="J33" s="40"/>
      <c r="K33" s="42" t="s">
        <v>110</v>
      </c>
    </row>
    <row r="34" spans="1:11" ht="15.5" x14ac:dyDescent="0.3">
      <c r="A34" s="38" t="s">
        <v>113</v>
      </c>
      <c r="B34" s="39" t="s">
        <v>114</v>
      </c>
      <c r="C34" s="38" t="s">
        <v>107</v>
      </c>
      <c r="D34" s="38">
        <v>16</v>
      </c>
      <c r="E34" s="41">
        <v>258.89999999999998</v>
      </c>
      <c r="F34" s="41">
        <v>285</v>
      </c>
      <c r="G34" s="40">
        <f t="shared" si="0"/>
        <v>4560</v>
      </c>
      <c r="H34" s="40">
        <f>G34</f>
        <v>4560</v>
      </c>
      <c r="I34" s="40"/>
      <c r="J34" s="40"/>
      <c r="K34" s="42" t="s">
        <v>115</v>
      </c>
    </row>
    <row r="35" spans="1:11" ht="15.5" x14ac:dyDescent="0.3">
      <c r="A35" s="38" t="s">
        <v>116</v>
      </c>
      <c r="B35" s="39" t="s">
        <v>117</v>
      </c>
      <c r="C35" s="38" t="s">
        <v>107</v>
      </c>
      <c r="D35" s="38">
        <v>10</v>
      </c>
      <c r="E35" s="41">
        <v>575.35</v>
      </c>
      <c r="F35" s="41">
        <v>160</v>
      </c>
      <c r="G35" s="40">
        <f t="shared" si="0"/>
        <v>1600</v>
      </c>
      <c r="H35" s="40">
        <f>G35</f>
        <v>1600</v>
      </c>
      <c r="I35" s="40"/>
      <c r="J35" s="40"/>
      <c r="K35" s="42" t="s">
        <v>115</v>
      </c>
    </row>
    <row r="36" spans="1:11" ht="31" x14ac:dyDescent="0.3">
      <c r="A36" s="38" t="s">
        <v>118</v>
      </c>
      <c r="B36" s="39" t="s">
        <v>119</v>
      </c>
      <c r="C36" s="38" t="s">
        <v>107</v>
      </c>
      <c r="D36" s="38">
        <v>14</v>
      </c>
      <c r="E36" s="41">
        <v>192</v>
      </c>
      <c r="F36" s="41">
        <v>230</v>
      </c>
      <c r="G36" s="40">
        <f t="shared" si="0"/>
        <v>3220</v>
      </c>
      <c r="H36" s="40"/>
      <c r="I36" s="40">
        <f>G36</f>
        <v>3220</v>
      </c>
      <c r="J36" s="40"/>
      <c r="K36" s="42" t="s">
        <v>115</v>
      </c>
    </row>
    <row r="37" spans="1:11" ht="15.5" x14ac:dyDescent="0.3">
      <c r="A37" s="38" t="s">
        <v>120</v>
      </c>
      <c r="B37" s="39" t="s">
        <v>121</v>
      </c>
      <c r="C37" s="38" t="s">
        <v>65</v>
      </c>
      <c r="D37" s="38">
        <v>47</v>
      </c>
      <c r="E37" s="41">
        <v>62.66</v>
      </c>
      <c r="F37" s="41">
        <v>65</v>
      </c>
      <c r="G37" s="40">
        <f t="shared" si="0"/>
        <v>3055</v>
      </c>
      <c r="H37" s="40"/>
      <c r="I37" s="40">
        <f>G37</f>
        <v>3055</v>
      </c>
      <c r="J37" s="40"/>
      <c r="K37" s="42" t="s">
        <v>110</v>
      </c>
    </row>
    <row r="38" spans="1:11" ht="15.5" x14ac:dyDescent="0.3">
      <c r="A38" s="38" t="s">
        <v>122</v>
      </c>
      <c r="B38" s="39" t="s">
        <v>123</v>
      </c>
      <c r="C38" s="38" t="s">
        <v>65</v>
      </c>
      <c r="D38" s="38">
        <v>4</v>
      </c>
      <c r="E38" s="41">
        <v>249.39</v>
      </c>
      <c r="F38" s="41">
        <v>186</v>
      </c>
      <c r="G38" s="40">
        <f t="shared" si="0"/>
        <v>744</v>
      </c>
      <c r="H38" s="40"/>
      <c r="I38" s="40"/>
      <c r="J38" s="40">
        <f t="shared" ref="J38:J43" si="1">G38</f>
        <v>744</v>
      </c>
      <c r="K38" s="42" t="s">
        <v>110</v>
      </c>
    </row>
    <row r="39" spans="1:11" ht="15.5" x14ac:dyDescent="0.3">
      <c r="A39" s="38" t="s">
        <v>124</v>
      </c>
      <c r="B39" s="39" t="s">
        <v>125</v>
      </c>
      <c r="C39" s="38" t="s">
        <v>65</v>
      </c>
      <c r="D39" s="38">
        <v>4</v>
      </c>
      <c r="E39" s="41">
        <v>575.35</v>
      </c>
      <c r="F39" s="41">
        <v>470</v>
      </c>
      <c r="G39" s="40">
        <f t="shared" si="0"/>
        <v>1880</v>
      </c>
      <c r="H39" s="40"/>
      <c r="I39" s="40"/>
      <c r="J39" s="40">
        <f t="shared" si="1"/>
        <v>1880</v>
      </c>
      <c r="K39" s="42" t="s">
        <v>110</v>
      </c>
    </row>
    <row r="40" spans="1:11" ht="15.5" x14ac:dyDescent="0.3">
      <c r="A40" s="38" t="s">
        <v>126</v>
      </c>
      <c r="B40" s="39" t="s">
        <v>127</v>
      </c>
      <c r="C40" s="38" t="s">
        <v>128</v>
      </c>
      <c r="D40" s="38">
        <v>59</v>
      </c>
      <c r="E40" s="41">
        <v>192</v>
      </c>
      <c r="F40" s="41">
        <v>155</v>
      </c>
      <c r="G40" s="40">
        <f t="shared" si="0"/>
        <v>9145</v>
      </c>
      <c r="H40" s="40"/>
      <c r="I40" s="40"/>
      <c r="J40" s="40">
        <f t="shared" si="1"/>
        <v>9145</v>
      </c>
      <c r="K40" s="42" t="s">
        <v>110</v>
      </c>
    </row>
    <row r="41" spans="1:11" ht="15.5" x14ac:dyDescent="0.3">
      <c r="A41" s="38" t="s">
        <v>129</v>
      </c>
      <c r="B41" s="39" t="s">
        <v>130</v>
      </c>
      <c r="C41" s="38" t="s">
        <v>104</v>
      </c>
      <c r="D41" s="38">
        <v>1</v>
      </c>
      <c r="E41" s="41"/>
      <c r="F41" s="41">
        <v>3000</v>
      </c>
      <c r="G41" s="40">
        <f t="shared" si="0"/>
        <v>3000</v>
      </c>
      <c r="H41" s="40"/>
      <c r="I41" s="40"/>
      <c r="J41" s="40">
        <f t="shared" si="1"/>
        <v>3000</v>
      </c>
      <c r="K41" s="42" t="s">
        <v>61</v>
      </c>
    </row>
    <row r="42" spans="1:11" ht="15.5" x14ac:dyDescent="0.3">
      <c r="A42" s="38" t="s">
        <v>131</v>
      </c>
      <c r="B42" s="39" t="s">
        <v>132</v>
      </c>
      <c r="C42" s="38" t="s">
        <v>128</v>
      </c>
      <c r="D42" s="38">
        <v>6</v>
      </c>
      <c r="E42" s="41"/>
      <c r="F42" s="41">
        <v>500</v>
      </c>
      <c r="G42" s="40">
        <f t="shared" si="0"/>
        <v>3000</v>
      </c>
      <c r="H42" s="40"/>
      <c r="I42" s="40"/>
      <c r="J42" s="40">
        <f t="shared" si="1"/>
        <v>3000</v>
      </c>
      <c r="K42" s="42" t="s">
        <v>61</v>
      </c>
    </row>
    <row r="43" spans="1:11" ht="15.5" x14ac:dyDescent="0.3">
      <c r="A43" s="38" t="s">
        <v>131</v>
      </c>
      <c r="B43" s="39" t="s">
        <v>133</v>
      </c>
      <c r="C43" s="38" t="s">
        <v>87</v>
      </c>
      <c r="D43" s="38">
        <v>900</v>
      </c>
      <c r="E43" s="41"/>
      <c r="F43" s="41">
        <v>18</v>
      </c>
      <c r="G43" s="40">
        <f t="shared" si="0"/>
        <v>16200</v>
      </c>
      <c r="H43" s="40"/>
      <c r="I43" s="40"/>
      <c r="J43" s="40">
        <f t="shared" si="1"/>
        <v>16200</v>
      </c>
      <c r="K43" s="42" t="s">
        <v>134</v>
      </c>
    </row>
    <row r="44" spans="1:11" ht="15.5" x14ac:dyDescent="0.3">
      <c r="A44" s="38" t="s">
        <v>135</v>
      </c>
      <c r="B44" s="39" t="s">
        <v>136</v>
      </c>
      <c r="C44" s="38" t="s">
        <v>87</v>
      </c>
      <c r="D44" s="38">
        <v>950</v>
      </c>
      <c r="E44" s="41"/>
      <c r="F44" s="41">
        <v>60</v>
      </c>
      <c r="G44" s="40">
        <f t="shared" si="0"/>
        <v>57000</v>
      </c>
      <c r="H44" s="40"/>
      <c r="I44" s="40">
        <f t="shared" ref="I44:I50" si="2">G44</f>
        <v>57000</v>
      </c>
      <c r="J44" s="40"/>
      <c r="K44" s="42" t="s">
        <v>137</v>
      </c>
    </row>
    <row r="45" spans="1:11" ht="30" customHeight="1" x14ac:dyDescent="0.3">
      <c r="A45" s="38" t="s">
        <v>138</v>
      </c>
      <c r="B45" s="39" t="s">
        <v>139</v>
      </c>
      <c r="C45" s="38" t="s">
        <v>128</v>
      </c>
      <c r="D45" s="38">
        <v>1</v>
      </c>
      <c r="E45" s="41"/>
      <c r="F45" s="41">
        <v>5000</v>
      </c>
      <c r="G45" s="40">
        <f t="shared" si="0"/>
        <v>5000</v>
      </c>
      <c r="H45" s="40"/>
      <c r="I45" s="40">
        <f t="shared" si="2"/>
        <v>5000</v>
      </c>
      <c r="J45" s="40"/>
      <c r="K45" s="42" t="s">
        <v>137</v>
      </c>
    </row>
    <row r="46" spans="1:11" ht="15.5" x14ac:dyDescent="0.3">
      <c r="A46" s="38" t="s">
        <v>140</v>
      </c>
      <c r="B46" s="39" t="s">
        <v>141</v>
      </c>
      <c r="C46" s="38" t="s">
        <v>128</v>
      </c>
      <c r="D46" s="38">
        <v>3</v>
      </c>
      <c r="E46" s="41"/>
      <c r="F46" s="41">
        <v>3750</v>
      </c>
      <c r="G46" s="40">
        <f t="shared" si="0"/>
        <v>11250</v>
      </c>
      <c r="H46" s="40"/>
      <c r="I46" s="40">
        <f t="shared" si="2"/>
        <v>11250</v>
      </c>
      <c r="J46" s="40"/>
      <c r="K46" s="42" t="s">
        <v>137</v>
      </c>
    </row>
    <row r="47" spans="1:11" ht="15.5" x14ac:dyDescent="0.3">
      <c r="A47" s="38" t="s">
        <v>142</v>
      </c>
      <c r="B47" s="39" t="s">
        <v>143</v>
      </c>
      <c r="C47" s="38" t="s">
        <v>87</v>
      </c>
      <c r="D47" s="38">
        <v>1050</v>
      </c>
      <c r="E47" s="41"/>
      <c r="F47" s="41">
        <v>300</v>
      </c>
      <c r="G47" s="40">
        <f t="shared" si="0"/>
        <v>315000</v>
      </c>
      <c r="H47" s="40"/>
      <c r="I47" s="40">
        <f t="shared" si="2"/>
        <v>315000</v>
      </c>
      <c r="J47" s="40"/>
      <c r="K47" s="42" t="s">
        <v>144</v>
      </c>
    </row>
    <row r="48" spans="1:11" ht="15.5" x14ac:dyDescent="0.3">
      <c r="A48" s="38" t="s">
        <v>142</v>
      </c>
      <c r="B48" s="39" t="s">
        <v>145</v>
      </c>
      <c r="C48" s="38" t="s">
        <v>87</v>
      </c>
      <c r="D48" s="38">
        <v>150</v>
      </c>
      <c r="E48" s="41"/>
      <c r="F48" s="41">
        <v>150</v>
      </c>
      <c r="G48" s="40">
        <f t="shared" si="0"/>
        <v>22500</v>
      </c>
      <c r="H48" s="40"/>
      <c r="I48" s="40">
        <f t="shared" si="2"/>
        <v>22500</v>
      </c>
      <c r="J48" s="40"/>
      <c r="K48" s="42" t="s">
        <v>144</v>
      </c>
    </row>
    <row r="49" spans="1:11" ht="15.5" x14ac:dyDescent="0.3">
      <c r="A49" s="38" t="s">
        <v>85</v>
      </c>
      <c r="B49" s="39" t="s">
        <v>146</v>
      </c>
      <c r="C49" s="38" t="s">
        <v>87</v>
      </c>
      <c r="D49" s="38">
        <v>280</v>
      </c>
      <c r="E49" s="41"/>
      <c r="F49" s="41">
        <v>50</v>
      </c>
      <c r="G49" s="40">
        <f t="shared" si="0"/>
        <v>14000</v>
      </c>
      <c r="H49" s="40"/>
      <c r="I49" s="40">
        <f t="shared" si="2"/>
        <v>14000</v>
      </c>
      <c r="J49" s="40"/>
      <c r="K49" s="42" t="s">
        <v>61</v>
      </c>
    </row>
    <row r="50" spans="1:11" ht="15.5" x14ac:dyDescent="0.3">
      <c r="A50" s="38" t="s">
        <v>147</v>
      </c>
      <c r="B50" s="39" t="s">
        <v>148</v>
      </c>
      <c r="C50" s="38" t="s">
        <v>149</v>
      </c>
      <c r="D50" s="38">
        <v>75</v>
      </c>
      <c r="E50" s="41">
        <v>64.75</v>
      </c>
      <c r="F50" s="41">
        <v>65</v>
      </c>
      <c r="G50" s="40">
        <f t="shared" si="0"/>
        <v>4875</v>
      </c>
      <c r="H50" s="40"/>
      <c r="I50" s="40">
        <f t="shared" si="2"/>
        <v>4875</v>
      </c>
      <c r="J50" s="40"/>
      <c r="K50" s="42" t="s">
        <v>150</v>
      </c>
    </row>
    <row r="51" spans="1:11" ht="15.5" x14ac:dyDescent="0.3">
      <c r="A51" s="38" t="s">
        <v>151</v>
      </c>
      <c r="B51" s="39" t="s">
        <v>152</v>
      </c>
      <c r="C51" s="38" t="s">
        <v>87</v>
      </c>
      <c r="D51" s="38">
        <v>80</v>
      </c>
      <c r="E51" s="41">
        <v>134.46</v>
      </c>
      <c r="F51" s="41">
        <v>105</v>
      </c>
      <c r="G51" s="40">
        <f t="shared" si="0"/>
        <v>8400</v>
      </c>
      <c r="H51" s="40">
        <f>G51</f>
        <v>8400</v>
      </c>
      <c r="I51" s="40"/>
      <c r="J51" s="40"/>
      <c r="K51" s="42" t="s">
        <v>153</v>
      </c>
    </row>
    <row r="52" spans="1:11" ht="15.5" x14ac:dyDescent="0.3">
      <c r="A52" s="38" t="s">
        <v>154</v>
      </c>
      <c r="B52" s="39" t="s">
        <v>155</v>
      </c>
      <c r="C52" s="38" t="s">
        <v>87</v>
      </c>
      <c r="D52" s="38">
        <v>360</v>
      </c>
      <c r="E52" s="41">
        <v>168.91</v>
      </c>
      <c r="F52" s="41">
        <v>130</v>
      </c>
      <c r="G52" s="40">
        <f t="shared" si="0"/>
        <v>46800</v>
      </c>
      <c r="H52" s="40">
        <f>G52</f>
        <v>46800</v>
      </c>
      <c r="I52" s="40"/>
      <c r="J52" s="40"/>
      <c r="K52" s="42" t="s">
        <v>153</v>
      </c>
    </row>
    <row r="53" spans="1:11" ht="15.5" x14ac:dyDescent="0.3">
      <c r="A53" s="38" t="s">
        <v>156</v>
      </c>
      <c r="B53" s="39" t="s">
        <v>157</v>
      </c>
      <c r="C53" s="38" t="s">
        <v>158</v>
      </c>
      <c r="D53" s="38">
        <v>1050</v>
      </c>
      <c r="E53" s="41">
        <v>72.650000000000006</v>
      </c>
      <c r="F53" s="41">
        <v>60</v>
      </c>
      <c r="G53" s="40">
        <f t="shared" si="0"/>
        <v>63000</v>
      </c>
      <c r="H53" s="40">
        <f>G53</f>
        <v>63000</v>
      </c>
      <c r="I53" s="40"/>
      <c r="J53" s="40"/>
      <c r="K53" s="42" t="s">
        <v>159</v>
      </c>
    </row>
    <row r="54" spans="1:11" ht="15.5" x14ac:dyDescent="0.3">
      <c r="A54" s="38" t="s">
        <v>160</v>
      </c>
      <c r="B54" s="39" t="s">
        <v>161</v>
      </c>
      <c r="C54" s="38" t="s">
        <v>87</v>
      </c>
      <c r="D54" s="38">
        <v>30</v>
      </c>
      <c r="E54" s="41">
        <v>326.13</v>
      </c>
      <c r="F54" s="41">
        <v>310</v>
      </c>
      <c r="G54" s="40">
        <f t="shared" si="0"/>
        <v>9300</v>
      </c>
      <c r="H54" s="40">
        <f>G54</f>
        <v>9300</v>
      </c>
      <c r="I54" s="40"/>
      <c r="J54" s="40"/>
      <c r="K54" s="42" t="s">
        <v>153</v>
      </c>
    </row>
    <row r="55" spans="1:11" ht="15.5" x14ac:dyDescent="0.3">
      <c r="A55" s="38" t="s">
        <v>162</v>
      </c>
      <c r="B55" s="39" t="s">
        <v>163</v>
      </c>
      <c r="C55" s="38" t="s">
        <v>87</v>
      </c>
      <c r="D55" s="38">
        <v>150</v>
      </c>
      <c r="E55" s="41">
        <v>348.34</v>
      </c>
      <c r="F55" s="41">
        <v>320</v>
      </c>
      <c r="G55" s="40">
        <f t="shared" si="0"/>
        <v>48000</v>
      </c>
      <c r="H55" s="40"/>
      <c r="I55" s="40">
        <f>G55</f>
        <v>48000</v>
      </c>
      <c r="J55" s="40"/>
      <c r="K55" s="42" t="s">
        <v>153</v>
      </c>
    </row>
    <row r="56" spans="1:11" ht="15.5" x14ac:dyDescent="0.3">
      <c r="A56" s="38" t="s">
        <v>164</v>
      </c>
      <c r="B56" s="39" t="s">
        <v>165</v>
      </c>
      <c r="C56" s="38" t="s">
        <v>87</v>
      </c>
      <c r="D56" s="38">
        <v>330</v>
      </c>
      <c r="E56" s="41">
        <v>584.99</v>
      </c>
      <c r="F56" s="41">
        <v>410</v>
      </c>
      <c r="G56" s="40">
        <f t="shared" si="0"/>
        <v>135300</v>
      </c>
      <c r="H56" s="40">
        <f>G56*0.5</f>
        <v>67650</v>
      </c>
      <c r="I56" s="40">
        <f>G56*0.5</f>
        <v>67650</v>
      </c>
      <c r="J56" s="40"/>
      <c r="K56" s="42" t="s">
        <v>153</v>
      </c>
    </row>
    <row r="57" spans="1:11" ht="15.5" x14ac:dyDescent="0.3">
      <c r="A57" s="38" t="s">
        <v>166</v>
      </c>
      <c r="B57" s="39" t="s">
        <v>167</v>
      </c>
      <c r="C57" s="38" t="s">
        <v>87</v>
      </c>
      <c r="D57" s="38">
        <v>10</v>
      </c>
      <c r="E57" s="41">
        <v>633.73</v>
      </c>
      <c r="F57" s="41">
        <v>940</v>
      </c>
      <c r="G57" s="40">
        <f t="shared" si="0"/>
        <v>9400</v>
      </c>
      <c r="H57" s="40"/>
      <c r="I57" s="40">
        <f>G57</f>
        <v>9400</v>
      </c>
      <c r="J57" s="40"/>
      <c r="K57" s="42" t="s">
        <v>153</v>
      </c>
    </row>
    <row r="58" spans="1:11" ht="15.5" x14ac:dyDescent="0.3">
      <c r="A58" s="38" t="s">
        <v>168</v>
      </c>
      <c r="B58" s="39" t="s">
        <v>169</v>
      </c>
      <c r="C58" s="38" t="s">
        <v>128</v>
      </c>
      <c r="D58" s="38">
        <v>3</v>
      </c>
      <c r="E58" s="41"/>
      <c r="F58" s="41">
        <v>13500</v>
      </c>
      <c r="G58" s="40">
        <f t="shared" si="0"/>
        <v>40500</v>
      </c>
      <c r="H58" s="40">
        <f>G58*0.25</f>
        <v>10125</v>
      </c>
      <c r="I58" s="40">
        <f>G58*0.75</f>
        <v>30375</v>
      </c>
      <c r="J58" s="40"/>
      <c r="K58" s="42" t="s">
        <v>61</v>
      </c>
    </row>
    <row r="59" spans="1:11" ht="15.5" x14ac:dyDescent="0.3">
      <c r="A59" s="38" t="s">
        <v>170</v>
      </c>
      <c r="B59" s="39" t="s">
        <v>171</v>
      </c>
      <c r="C59" s="38" t="s">
        <v>128</v>
      </c>
      <c r="D59" s="38">
        <v>2</v>
      </c>
      <c r="E59" s="41"/>
      <c r="F59" s="41">
        <v>13500</v>
      </c>
      <c r="G59" s="40">
        <f t="shared" si="0"/>
        <v>27000</v>
      </c>
      <c r="H59" s="40">
        <f t="shared" ref="H59:H61" si="3">G59*0.25</f>
        <v>6750</v>
      </c>
      <c r="I59" s="40">
        <f t="shared" ref="I59:I61" si="4">G59*0.75</f>
        <v>20250</v>
      </c>
      <c r="J59" s="40"/>
      <c r="K59" s="42" t="s">
        <v>61</v>
      </c>
    </row>
    <row r="60" spans="1:11" ht="15.5" x14ac:dyDescent="0.3">
      <c r="A60" s="38" t="s">
        <v>170</v>
      </c>
      <c r="B60" s="39" t="s">
        <v>172</v>
      </c>
      <c r="C60" s="38" t="s">
        <v>87</v>
      </c>
      <c r="D60" s="38">
        <v>30</v>
      </c>
      <c r="E60" s="41"/>
      <c r="F60" s="41">
        <v>1150</v>
      </c>
      <c r="G60" s="40">
        <f t="shared" si="0"/>
        <v>34500</v>
      </c>
      <c r="H60" s="40">
        <f t="shared" si="3"/>
        <v>8625</v>
      </c>
      <c r="I60" s="40">
        <f t="shared" si="4"/>
        <v>25875</v>
      </c>
      <c r="J60" s="40"/>
      <c r="K60" s="42" t="s">
        <v>61</v>
      </c>
    </row>
    <row r="61" spans="1:11" ht="15.5" x14ac:dyDescent="0.3">
      <c r="A61" s="38" t="s">
        <v>170</v>
      </c>
      <c r="B61" s="39" t="s">
        <v>173</v>
      </c>
      <c r="C61" s="38" t="s">
        <v>87</v>
      </c>
      <c r="D61" s="38">
        <v>30</v>
      </c>
      <c r="E61" s="41"/>
      <c r="F61" s="41">
        <v>1150</v>
      </c>
      <c r="G61" s="40">
        <f t="shared" si="0"/>
        <v>34500</v>
      </c>
      <c r="H61" s="40">
        <f t="shared" si="3"/>
        <v>8625</v>
      </c>
      <c r="I61" s="40">
        <f t="shared" si="4"/>
        <v>25875</v>
      </c>
      <c r="J61" s="40"/>
      <c r="K61" s="42" t="s">
        <v>61</v>
      </c>
    </row>
    <row r="62" spans="1:11" ht="15.5" x14ac:dyDescent="0.3">
      <c r="A62" s="38" t="s">
        <v>174</v>
      </c>
      <c r="B62" s="39" t="s">
        <v>175</v>
      </c>
      <c r="C62" s="38" t="s">
        <v>87</v>
      </c>
      <c r="D62" s="38">
        <v>320</v>
      </c>
      <c r="E62" s="41">
        <v>138.99</v>
      </c>
      <c r="F62" s="41">
        <v>85</v>
      </c>
      <c r="G62" s="40">
        <f t="shared" si="0"/>
        <v>27200</v>
      </c>
      <c r="H62" s="40">
        <f>G62*0.25</f>
        <v>6800</v>
      </c>
      <c r="I62" s="40">
        <f>G62*0.5</f>
        <v>13600</v>
      </c>
      <c r="J62" s="40">
        <f>G62*0.25</f>
        <v>6800</v>
      </c>
      <c r="K62" s="42" t="s">
        <v>176</v>
      </c>
    </row>
    <row r="63" spans="1:11" ht="15.5" x14ac:dyDescent="0.3">
      <c r="A63" s="38" t="s">
        <v>170</v>
      </c>
      <c r="B63" s="39" t="s">
        <v>177</v>
      </c>
      <c r="C63" s="38" t="s">
        <v>87</v>
      </c>
      <c r="D63" s="38">
        <v>6</v>
      </c>
      <c r="E63" s="41"/>
      <c r="F63" s="41">
        <v>4100</v>
      </c>
      <c r="G63" s="40">
        <f t="shared" si="0"/>
        <v>24600</v>
      </c>
      <c r="H63" s="40">
        <f t="shared" ref="H63:H65" si="5">G63*0.25</f>
        <v>6150</v>
      </c>
      <c r="I63" s="40">
        <f t="shared" ref="I63:I65" si="6">G63*0.5</f>
        <v>12300</v>
      </c>
      <c r="J63" s="40"/>
      <c r="K63" s="42" t="s">
        <v>61</v>
      </c>
    </row>
    <row r="64" spans="1:11" ht="15.5" x14ac:dyDescent="0.3">
      <c r="A64" s="38" t="s">
        <v>170</v>
      </c>
      <c r="B64" s="39" t="s">
        <v>178</v>
      </c>
      <c r="C64" s="38" t="s">
        <v>87</v>
      </c>
      <c r="D64" s="38">
        <v>13</v>
      </c>
      <c r="E64" s="41"/>
      <c r="F64" s="41">
        <v>4100</v>
      </c>
      <c r="G64" s="40">
        <f t="shared" si="0"/>
        <v>53300</v>
      </c>
      <c r="H64" s="40">
        <f t="shared" si="5"/>
        <v>13325</v>
      </c>
      <c r="I64" s="40">
        <f t="shared" si="6"/>
        <v>26650</v>
      </c>
      <c r="J64" s="40"/>
      <c r="K64" s="42" t="s">
        <v>61</v>
      </c>
    </row>
    <row r="65" spans="1:11" ht="15.5" x14ac:dyDescent="0.3">
      <c r="A65" s="38" t="s">
        <v>170</v>
      </c>
      <c r="B65" s="39" t="s">
        <v>179</v>
      </c>
      <c r="C65" s="38" t="s">
        <v>87</v>
      </c>
      <c r="D65" s="38">
        <v>5</v>
      </c>
      <c r="E65" s="41"/>
      <c r="F65" s="41">
        <v>4100</v>
      </c>
      <c r="G65" s="40">
        <f t="shared" si="0"/>
        <v>20500</v>
      </c>
      <c r="H65" s="40">
        <f t="shared" si="5"/>
        <v>5125</v>
      </c>
      <c r="I65" s="40">
        <f t="shared" si="6"/>
        <v>10250</v>
      </c>
      <c r="J65" s="40"/>
      <c r="K65" s="42" t="s">
        <v>61</v>
      </c>
    </row>
    <row r="66" spans="1:11" ht="15.5" x14ac:dyDescent="0.3">
      <c r="A66" s="38" t="s">
        <v>170</v>
      </c>
      <c r="B66" s="39" t="s">
        <v>180</v>
      </c>
      <c r="C66" s="38" t="s">
        <v>87</v>
      </c>
      <c r="D66" s="38">
        <v>3</v>
      </c>
      <c r="E66" s="41"/>
      <c r="F66" s="41">
        <v>5520</v>
      </c>
      <c r="G66" s="40">
        <f t="shared" si="0"/>
        <v>16560</v>
      </c>
      <c r="H66" s="40"/>
      <c r="I66" s="40">
        <f>G66*0.5</f>
        <v>8280</v>
      </c>
      <c r="J66" s="40">
        <f>G66*0.5</f>
        <v>8280</v>
      </c>
      <c r="K66" s="42" t="s">
        <v>61</v>
      </c>
    </row>
    <row r="67" spans="1:11" ht="15.5" x14ac:dyDescent="0.3">
      <c r="A67" s="38" t="s">
        <v>170</v>
      </c>
      <c r="B67" s="39" t="s">
        <v>181</v>
      </c>
      <c r="C67" s="38" t="s">
        <v>87</v>
      </c>
      <c r="D67" s="38">
        <v>3</v>
      </c>
      <c r="E67" s="41"/>
      <c r="F67" s="41">
        <v>5520</v>
      </c>
      <c r="G67" s="40">
        <f t="shared" si="0"/>
        <v>16560</v>
      </c>
      <c r="H67" s="40"/>
      <c r="I67" s="40">
        <f t="shared" ref="I67:I69" si="7">G67*0.5</f>
        <v>8280</v>
      </c>
      <c r="J67" s="40">
        <f t="shared" ref="J67:J69" si="8">G67*0.5</f>
        <v>8280</v>
      </c>
      <c r="K67" s="42" t="s">
        <v>61</v>
      </c>
    </row>
    <row r="68" spans="1:11" ht="15.5" x14ac:dyDescent="0.3">
      <c r="A68" s="38" t="s">
        <v>170</v>
      </c>
      <c r="B68" s="39" t="s">
        <v>182</v>
      </c>
      <c r="C68" s="38" t="s">
        <v>87</v>
      </c>
      <c r="D68" s="38">
        <v>3</v>
      </c>
      <c r="E68" s="41"/>
      <c r="F68" s="41">
        <v>5520</v>
      </c>
      <c r="G68" s="40">
        <f t="shared" si="0"/>
        <v>16560</v>
      </c>
      <c r="H68" s="40"/>
      <c r="I68" s="40">
        <f t="shared" si="7"/>
        <v>8280</v>
      </c>
      <c r="J68" s="40">
        <f t="shared" si="8"/>
        <v>8280</v>
      </c>
      <c r="K68" s="42" t="s">
        <v>61</v>
      </c>
    </row>
    <row r="69" spans="1:11" ht="15.5" x14ac:dyDescent="0.3">
      <c r="A69" s="38" t="s">
        <v>170</v>
      </c>
      <c r="B69" s="39" t="s">
        <v>183</v>
      </c>
      <c r="C69" s="38" t="s">
        <v>87</v>
      </c>
      <c r="D69" s="38">
        <v>20</v>
      </c>
      <c r="E69" s="41"/>
      <c r="F69" s="41">
        <v>5520</v>
      </c>
      <c r="G69" s="40">
        <f t="shared" si="0"/>
        <v>110400</v>
      </c>
      <c r="H69" s="40"/>
      <c r="I69" s="40">
        <f t="shared" si="7"/>
        <v>55200</v>
      </c>
      <c r="J69" s="40">
        <f t="shared" si="8"/>
        <v>55200</v>
      </c>
      <c r="K69" s="42" t="s">
        <v>61</v>
      </c>
    </row>
    <row r="70" spans="1:11" ht="15.5" x14ac:dyDescent="0.3">
      <c r="A70" s="38" t="s">
        <v>184</v>
      </c>
      <c r="B70" s="39" t="s">
        <v>185</v>
      </c>
      <c r="C70" s="38" t="s">
        <v>87</v>
      </c>
      <c r="D70" s="38">
        <v>130</v>
      </c>
      <c r="E70" s="41">
        <v>739.92</v>
      </c>
      <c r="F70" s="41">
        <v>1270</v>
      </c>
      <c r="G70" s="40">
        <f t="shared" si="0"/>
        <v>165100</v>
      </c>
      <c r="H70" s="40">
        <f>G70</f>
        <v>165100</v>
      </c>
      <c r="I70" s="40"/>
      <c r="J70" s="40"/>
      <c r="K70" s="42" t="s">
        <v>186</v>
      </c>
    </row>
    <row r="71" spans="1:11" ht="15.5" x14ac:dyDescent="0.3">
      <c r="A71" s="38" t="s">
        <v>184</v>
      </c>
      <c r="B71" s="39" t="s">
        <v>187</v>
      </c>
      <c r="C71" s="38" t="s">
        <v>87</v>
      </c>
      <c r="D71" s="38">
        <v>330</v>
      </c>
      <c r="E71" s="41">
        <v>739.92</v>
      </c>
      <c r="F71" s="41">
        <v>1270</v>
      </c>
      <c r="G71" s="40">
        <f t="shared" si="0"/>
        <v>419100</v>
      </c>
      <c r="H71" s="40"/>
      <c r="I71" s="40">
        <f>G71</f>
        <v>419100</v>
      </c>
      <c r="J71" s="40"/>
      <c r="K71" s="42" t="s">
        <v>186</v>
      </c>
    </row>
    <row r="72" spans="1:11" ht="15.5" x14ac:dyDescent="0.3">
      <c r="A72" s="38" t="s">
        <v>170</v>
      </c>
      <c r="B72" s="39" t="s">
        <v>188</v>
      </c>
      <c r="C72" s="38" t="s">
        <v>87</v>
      </c>
      <c r="D72" s="38">
        <v>15</v>
      </c>
      <c r="E72" s="41"/>
      <c r="F72" s="41">
        <v>610</v>
      </c>
      <c r="G72" s="40">
        <f t="shared" si="0"/>
        <v>9150</v>
      </c>
      <c r="H72" s="40"/>
      <c r="I72" s="40">
        <f>G72</f>
        <v>9150</v>
      </c>
      <c r="J72" s="40"/>
      <c r="K72" s="42" t="s">
        <v>186</v>
      </c>
    </row>
    <row r="73" spans="1:11" ht="15.5" x14ac:dyDescent="0.3">
      <c r="A73" s="38" t="s">
        <v>170</v>
      </c>
      <c r="B73" s="39" t="s">
        <v>189</v>
      </c>
      <c r="C73" s="38" t="s">
        <v>87</v>
      </c>
      <c r="D73" s="38">
        <v>30</v>
      </c>
      <c r="E73" s="41"/>
      <c r="F73" s="41">
        <v>610</v>
      </c>
      <c r="G73" s="40">
        <f t="shared" si="0"/>
        <v>18300</v>
      </c>
      <c r="H73" s="40"/>
      <c r="I73" s="40">
        <f t="shared" ref="I73:I77" si="9">G73</f>
        <v>18300</v>
      </c>
      <c r="J73" s="40"/>
      <c r="K73" s="42" t="s">
        <v>186</v>
      </c>
    </row>
    <row r="74" spans="1:11" ht="15.5" x14ac:dyDescent="0.3">
      <c r="A74" s="38" t="s">
        <v>170</v>
      </c>
      <c r="B74" s="39" t="s">
        <v>190</v>
      </c>
      <c r="C74" s="38" t="s">
        <v>87</v>
      </c>
      <c r="D74" s="38">
        <v>10</v>
      </c>
      <c r="E74" s="41"/>
      <c r="F74" s="41">
        <v>610</v>
      </c>
      <c r="G74" s="40">
        <f t="shared" si="0"/>
        <v>6100</v>
      </c>
      <c r="H74" s="40"/>
      <c r="I74" s="40">
        <f t="shared" si="9"/>
        <v>6100</v>
      </c>
      <c r="J74" s="40"/>
      <c r="K74" s="42" t="s">
        <v>186</v>
      </c>
    </row>
    <row r="75" spans="1:11" ht="15.5" x14ac:dyDescent="0.3">
      <c r="A75" s="38" t="s">
        <v>170</v>
      </c>
      <c r="B75" s="39" t="s">
        <v>191</v>
      </c>
      <c r="C75" s="38" t="s">
        <v>87</v>
      </c>
      <c r="D75" s="38">
        <v>30</v>
      </c>
      <c r="E75" s="41"/>
      <c r="F75" s="41">
        <v>610</v>
      </c>
      <c r="G75" s="40">
        <f t="shared" si="0"/>
        <v>18300</v>
      </c>
      <c r="H75" s="40"/>
      <c r="I75" s="40">
        <f t="shared" si="9"/>
        <v>18300</v>
      </c>
      <c r="J75" s="40"/>
      <c r="K75" s="42" t="s">
        <v>186</v>
      </c>
    </row>
    <row r="76" spans="1:11" ht="15.5" x14ac:dyDescent="0.3">
      <c r="A76" s="38" t="s">
        <v>170</v>
      </c>
      <c r="B76" s="39" t="s">
        <v>192</v>
      </c>
      <c r="C76" s="38" t="s">
        <v>87</v>
      </c>
      <c r="D76" s="38">
        <v>25</v>
      </c>
      <c r="E76" s="41"/>
      <c r="F76" s="41">
        <v>610</v>
      </c>
      <c r="G76" s="40">
        <f t="shared" ref="G76:G82" si="10">D76*F76</f>
        <v>15250</v>
      </c>
      <c r="H76" s="40"/>
      <c r="I76" s="40">
        <f t="shared" si="9"/>
        <v>15250</v>
      </c>
      <c r="J76" s="40"/>
      <c r="K76" s="42" t="s">
        <v>186</v>
      </c>
    </row>
    <row r="77" spans="1:11" ht="15.5" x14ac:dyDescent="0.3">
      <c r="A77" s="38" t="s">
        <v>193</v>
      </c>
      <c r="B77" s="39" t="s">
        <v>194</v>
      </c>
      <c r="C77" s="38" t="s">
        <v>158</v>
      </c>
      <c r="D77" s="38">
        <v>140</v>
      </c>
      <c r="E77" s="41">
        <v>282.66000000000003</v>
      </c>
      <c r="F77" s="41">
        <v>270</v>
      </c>
      <c r="G77" s="40">
        <f t="shared" si="10"/>
        <v>37800</v>
      </c>
      <c r="H77" s="40"/>
      <c r="I77" s="40">
        <f t="shared" si="9"/>
        <v>37800</v>
      </c>
      <c r="J77" s="40"/>
      <c r="K77" s="42" t="s">
        <v>195</v>
      </c>
    </row>
    <row r="78" spans="1:11" ht="15.5" x14ac:dyDescent="0.3">
      <c r="A78" s="38" t="s">
        <v>196</v>
      </c>
      <c r="B78" s="39" t="s">
        <v>197</v>
      </c>
      <c r="C78" s="38" t="s">
        <v>158</v>
      </c>
      <c r="D78" s="38">
        <v>7300</v>
      </c>
      <c r="E78" s="41">
        <v>12.17</v>
      </c>
      <c r="F78" s="41">
        <v>10</v>
      </c>
      <c r="G78" s="40">
        <f t="shared" si="10"/>
        <v>73000</v>
      </c>
      <c r="H78" s="40"/>
      <c r="I78" s="40"/>
      <c r="J78" s="40">
        <f>G78</f>
        <v>73000</v>
      </c>
      <c r="K78" s="42" t="s">
        <v>75</v>
      </c>
    </row>
    <row r="79" spans="1:11" ht="15.5" x14ac:dyDescent="0.3">
      <c r="A79" s="38" t="s">
        <v>198</v>
      </c>
      <c r="B79" s="39" t="s">
        <v>199</v>
      </c>
      <c r="C79" s="38" t="s">
        <v>128</v>
      </c>
      <c r="D79" s="38">
        <v>1</v>
      </c>
      <c r="E79" s="41"/>
      <c r="F79" s="41">
        <v>750</v>
      </c>
      <c r="G79" s="40">
        <f t="shared" si="10"/>
        <v>750</v>
      </c>
      <c r="H79" s="40"/>
      <c r="I79" s="40"/>
      <c r="J79" s="40">
        <f t="shared" ref="J79:J82" si="11">G79</f>
        <v>750</v>
      </c>
      <c r="K79" s="42" t="s">
        <v>200</v>
      </c>
    </row>
    <row r="80" spans="1:11" ht="15.5" x14ac:dyDescent="0.3">
      <c r="A80" s="38" t="s">
        <v>201</v>
      </c>
      <c r="B80" s="39" t="s">
        <v>202</v>
      </c>
      <c r="C80" s="38" t="s">
        <v>107</v>
      </c>
      <c r="D80" s="38">
        <v>75</v>
      </c>
      <c r="E80" s="41">
        <v>107.67</v>
      </c>
      <c r="F80" s="41">
        <v>100</v>
      </c>
      <c r="G80" s="40">
        <f t="shared" si="10"/>
        <v>7500</v>
      </c>
      <c r="H80" s="40"/>
      <c r="I80" s="40"/>
      <c r="J80" s="40">
        <f t="shared" si="11"/>
        <v>7500</v>
      </c>
      <c r="K80" s="42" t="s">
        <v>203</v>
      </c>
    </row>
    <row r="81" spans="1:11" ht="15.5" x14ac:dyDescent="0.3">
      <c r="A81" s="38" t="s">
        <v>204</v>
      </c>
      <c r="B81" s="39" t="s">
        <v>205</v>
      </c>
      <c r="C81" s="38" t="s">
        <v>104</v>
      </c>
      <c r="D81" s="38">
        <v>1</v>
      </c>
      <c r="E81" s="40"/>
      <c r="F81" s="41">
        <v>20000</v>
      </c>
      <c r="G81" s="40">
        <f t="shared" si="10"/>
        <v>20000</v>
      </c>
      <c r="H81" s="40"/>
      <c r="I81" s="40"/>
      <c r="J81" s="40">
        <f t="shared" si="11"/>
        <v>20000</v>
      </c>
      <c r="K81" s="42" t="s">
        <v>61</v>
      </c>
    </row>
    <row r="82" spans="1:11" ht="16" thickBot="1" x14ac:dyDescent="0.35">
      <c r="A82" s="43" t="s">
        <v>59</v>
      </c>
      <c r="B82" s="44" t="s">
        <v>206</v>
      </c>
      <c r="C82" s="43" t="s">
        <v>104</v>
      </c>
      <c r="D82" s="43">
        <v>1</v>
      </c>
      <c r="E82" s="45"/>
      <c r="F82" s="46">
        <v>60000</v>
      </c>
      <c r="G82" s="45">
        <f t="shared" si="10"/>
        <v>60000</v>
      </c>
      <c r="H82" s="45"/>
      <c r="I82" s="45"/>
      <c r="J82" s="45">
        <f t="shared" si="11"/>
        <v>60000</v>
      </c>
      <c r="K82" s="47" t="s">
        <v>61</v>
      </c>
    </row>
    <row r="83" spans="1:11" ht="16" thickTop="1" x14ac:dyDescent="0.3">
      <c r="A83" s="48"/>
      <c r="B83" s="49"/>
      <c r="C83" s="48"/>
      <c r="D83" s="48"/>
      <c r="E83" s="50"/>
      <c r="F83" s="50" t="s">
        <v>36</v>
      </c>
      <c r="G83" s="51">
        <f>SUM(G11:G82)</f>
        <v>8659359</v>
      </c>
      <c r="H83" s="51">
        <f>SUM(H11:H82)</f>
        <v>4609835</v>
      </c>
      <c r="I83" s="51">
        <f t="shared" ref="I83:J83" si="12">SUM(I11:I82)</f>
        <v>2374377.5</v>
      </c>
      <c r="J83" s="51">
        <f t="shared" si="12"/>
        <v>1786546.5</v>
      </c>
      <c r="K83" s="52"/>
    </row>
  </sheetData>
  <mergeCells count="24">
    <mergeCell ref="A1:K1"/>
    <mergeCell ref="A2:B2"/>
    <mergeCell ref="A3:B3"/>
    <mergeCell ref="C4:D4"/>
    <mergeCell ref="A8:K8"/>
    <mergeCell ref="A4:B4"/>
    <mergeCell ref="A5:B5"/>
    <mergeCell ref="G5:H5"/>
    <mergeCell ref="A6:K6"/>
    <mergeCell ref="E4:F4"/>
    <mergeCell ref="G4:H4"/>
    <mergeCell ref="A7:K7"/>
    <mergeCell ref="C5:D5"/>
    <mergeCell ref="E5:F5"/>
    <mergeCell ref="I4:K4"/>
    <mergeCell ref="I5:K5"/>
    <mergeCell ref="I2:K2"/>
    <mergeCell ref="I3:K3"/>
    <mergeCell ref="C2:D2"/>
    <mergeCell ref="E2:F2"/>
    <mergeCell ref="G2:H2"/>
    <mergeCell ref="C3:D3"/>
    <mergeCell ref="E3:F3"/>
    <mergeCell ref="G3:H3"/>
  </mergeCells>
  <printOptions horizontalCentered="1"/>
  <pageMargins left="0.70866141732283472" right="0.70866141732283472" top="0.94488188976377963" bottom="0.74803149606299213" header="0.39370078740157483" footer="0.31496062992125984"/>
  <pageSetup scale="51" fitToHeight="0" orientation="landscape" r:id="rId1"/>
  <headerFooter differentFirst="1" scaleWithDoc="0">
    <oddHeader>&amp;R&amp;"Arial,Regular""C" Estimate Breakdown
TND0000000</oddHeader>
    <oddFooter>&amp;R&amp;P of &amp;N&amp;L&amp;"Calibri"&amp;11&amp;K000000&amp;"Calibri,Regular"&amp;K000000Revised: February 2023_x000D_&amp;1#&amp;"Calibri"&amp;11&amp;K000000Classification: Public</oddFooter>
    <firstHeader>&amp;L&amp;G&amp;R&amp;"Arial,Bold"&amp;16&amp;U                                                                              Tender "C" Estimate Breakdown &amp;"-,Regular"&amp;11&amp;U
&amp;"Arial,Regular"&amp;10ECG Vol 1 Appendix I</firstHeader>
    <firstFooter>&amp;R&amp;P of &amp;N&amp;L&amp;"Calibri"&amp;11&amp;K000000&amp;K000000Revised: February 2023&amp;"Arial,Regular"&amp;K000000_x000D_&amp;1#&amp;"Calibri"&amp;11&amp;K000000Classification: Public</first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78AA99BA24874484D85B97A531D9D9" ma:contentTypeVersion="13" ma:contentTypeDescription="Create a new document." ma:contentTypeScope="" ma:versionID="df4a9080e14d9d72ffb37634f48db78f">
  <xsd:schema xmlns:xsd="http://www.w3.org/2001/XMLSchema" xmlns:xs="http://www.w3.org/2001/XMLSchema" xmlns:p="http://schemas.microsoft.com/office/2006/metadata/properties" xmlns:ns3="b8d50481-6e6b-4720-a87e-ab5593f2ea22" xmlns:ns4="a28024ff-2a40-414f-ae37-d51248c5ba5f" targetNamespace="http://schemas.microsoft.com/office/2006/metadata/properties" ma:root="true" ma:fieldsID="7ff81de6cf6c2d9c2f5a7b32fb838e44" ns3:_="" ns4:_="">
    <xsd:import namespace="b8d50481-6e6b-4720-a87e-ab5593f2ea22"/>
    <xsd:import namespace="a28024ff-2a40-414f-ae37-d51248c5ba5f"/>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d50481-6e6b-4720-a87e-ab5593f2ea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28024ff-2a40-414f-ae37-d51248c5ba5f"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B5FE6AE-96D6-44C5-B5DC-F9C7004EA6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d50481-6e6b-4720-a87e-ab5593f2ea22"/>
    <ds:schemaRef ds:uri="a28024ff-2a40-414f-ae37-d51248c5ba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E43ED98-3C55-4BE9-962B-CED5FEB2190A}">
  <ds:schemaRefs>
    <ds:schemaRef ds:uri="http://schemas.microsoft.com/sharepoint/v3/contenttype/forms"/>
  </ds:schemaRefs>
</ds:datastoreItem>
</file>

<file path=customXml/itemProps3.xml><?xml version="1.0" encoding="utf-8"?>
<ds:datastoreItem xmlns:ds="http://schemas.openxmlformats.org/officeDocument/2006/customXml" ds:itemID="{A9D7BB7D-1E91-4BEE-AABE-CABB020CFE8E}">
  <ds:schemaRefs>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a28024ff-2a40-414f-ae37-d51248c5ba5f"/>
    <ds:schemaRef ds:uri="b8d50481-6e6b-4720-a87e-ab5593f2ea22"/>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Multi Year Summary</vt:lpstr>
      <vt:lpstr>Multi Year Breakout</vt:lpstr>
      <vt:lpstr>'Multi Year Breakout'!Print_Area</vt:lpstr>
      <vt:lpstr>'Multi Year Summary'!Print_Area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Appendix I: C Estimate Template</dc:title>
  <dc:subject>Example for C Estimate</dc:subject>
  <dc:creator>Government of Alberta - Transportation and Economic Corridors</dc:creator>
  <cp:keywords>Templates, Engineering Consultant Guidelines, Estimate</cp:keywords>
  <dc:description/>
  <cp:lastModifiedBy>anjita.parajuli</cp:lastModifiedBy>
  <cp:revision/>
  <cp:lastPrinted>2023-01-30T22:45:49Z</cp:lastPrinted>
  <dcterms:created xsi:type="dcterms:W3CDTF">2022-08-24T14:43:26Z</dcterms:created>
  <dcterms:modified xsi:type="dcterms:W3CDTF">2023-02-07T21:29:06Z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0x0101004D78AA99BA24874484D85B97A531D9D9</vt:lpwstr>
  </property>
  <property fmtid="{D5CDD505-2E9C-101B-9397-08002B2CF9AE}" pid="3" name="MSIP_Label_60c3ebf9-3c2f-4745-a75f-55836bdb736f_Enabled">
    <vt:lpwstr>true</vt:lpwstr>
  </property>
  <property fmtid="{D5CDD505-2E9C-101B-9397-08002B2CF9AE}" pid="4" name="MSIP_Label_60c3ebf9-3c2f-4745-a75f-55836bdb736f_SetDate">
    <vt:lpwstr>2023-02-07T21:29:06Z</vt:lpwstr>
  </property>
  <property fmtid="{D5CDD505-2E9C-101B-9397-08002B2CF9AE}" pid="5" name="MSIP_Label_60c3ebf9-3c2f-4745-a75f-55836bdb736f_Method">
    <vt:lpwstr>Privileged</vt:lpwstr>
  </property>
  <property fmtid="{D5CDD505-2E9C-101B-9397-08002B2CF9AE}" pid="6" name="MSIP_Label_60c3ebf9-3c2f-4745-a75f-55836bdb736f_Name">
    <vt:lpwstr>Public</vt:lpwstr>
  </property>
  <property fmtid="{D5CDD505-2E9C-101B-9397-08002B2CF9AE}" pid="7" name="MSIP_Label_60c3ebf9-3c2f-4745-a75f-55836bdb736f_SiteId">
    <vt:lpwstr>2bb51c06-af9b-42c5-8bf5-3c3b7b10850b</vt:lpwstr>
  </property>
  <property fmtid="{D5CDD505-2E9C-101B-9397-08002B2CF9AE}" pid="8" name="MSIP_Label_60c3ebf9-3c2f-4745-a75f-55836bdb736f_ActionId">
    <vt:lpwstr>5ffe9ff9-38ca-4628-8fd1-6b86c0c20bd2</vt:lpwstr>
  </property>
  <property fmtid="{D5CDD505-2E9C-101B-9397-08002B2CF9AE}" pid="9" name="MSIP_Label_60c3ebf9-3c2f-4745-a75f-55836bdb736f_ContentBits">
    <vt:lpwstr>2</vt:lpwstr>
  </property>
</Properties>
</file>