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jita.parajuli\Downloads\"/>
    </mc:Choice>
  </mc:AlternateContent>
  <bookViews>
    <workbookView xWindow="0" yWindow="0" windowWidth="25200" windowHeight="11710"/>
  </bookViews>
  <sheets>
    <sheet name="Grading Design Estimate Form" sheetId="5" r:id="rId1"/>
    <sheet name="Surfacing Strategy" sheetId="4" r:id="rId2"/>
    <sheet name="Bid Item Estimate" sheetId="6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6" l="1"/>
  <c r="F7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38" i="6" s="1"/>
  <c r="G16" i="6"/>
  <c r="G15" i="6"/>
  <c r="G14" i="6"/>
  <c r="G13" i="6"/>
  <c r="G12" i="6"/>
  <c r="G37" i="4"/>
  <c r="I32" i="4"/>
  <c r="G31" i="4"/>
  <c r="G30" i="4"/>
  <c r="G29" i="4"/>
  <c r="G28" i="4"/>
  <c r="I23" i="4"/>
  <c r="G20" i="4"/>
  <c r="G21" i="4"/>
  <c r="G22" i="4"/>
  <c r="G19" i="4"/>
  <c r="G40" i="6" l="1"/>
  <c r="G41" i="6" s="1"/>
  <c r="K32" i="4"/>
  <c r="F29" i="4"/>
  <c r="F30" i="4"/>
  <c r="F31" i="4"/>
  <c r="F28" i="4"/>
  <c r="H28" i="4" s="1"/>
  <c r="I28" i="4" s="1"/>
  <c r="F37" i="4"/>
  <c r="A37" i="4"/>
  <c r="K23" i="4"/>
  <c r="F20" i="4"/>
  <c r="H20" i="4" s="1"/>
  <c r="I20" i="4" s="1"/>
  <c r="F21" i="4"/>
  <c r="H21" i="4" s="1"/>
  <c r="I21" i="4" s="1"/>
  <c r="F22" i="4"/>
  <c r="H22" i="4" s="1"/>
  <c r="I22" i="4" s="1"/>
  <c r="F19" i="4"/>
  <c r="H19" i="4" s="1"/>
  <c r="A29" i="4"/>
  <c r="A30" i="4"/>
  <c r="A31" i="4"/>
  <c r="A28" i="4"/>
  <c r="D13" i="4"/>
  <c r="D14" i="4"/>
  <c r="D12" i="4"/>
  <c r="A13" i="4"/>
  <c r="A14" i="4"/>
  <c r="A12" i="4"/>
  <c r="A20" i="4"/>
  <c r="A21" i="4"/>
  <c r="A22" i="4"/>
  <c r="A19" i="4"/>
  <c r="F14" i="5"/>
  <c r="F41" i="5"/>
  <c r="F54" i="5" s="1"/>
  <c r="E59" i="5"/>
  <c r="E58" i="5"/>
  <c r="F47" i="5"/>
  <c r="F55" i="5" s="1"/>
  <c r="F34" i="5"/>
  <c r="F53" i="5" s="1"/>
  <c r="F27" i="5"/>
  <c r="F26" i="5"/>
  <c r="F25" i="5"/>
  <c r="F24" i="5"/>
  <c r="F19" i="5"/>
  <c r="F18" i="5"/>
  <c r="F17" i="5"/>
  <c r="F16" i="5"/>
  <c r="F15" i="5"/>
  <c r="I19" i="4" l="1"/>
  <c r="H24" i="4"/>
  <c r="H37" i="4"/>
  <c r="I37" i="4" s="1"/>
  <c r="I39" i="4" s="1"/>
  <c r="K39" i="4" s="1"/>
  <c r="H31" i="4"/>
  <c r="I31" i="4" s="1"/>
  <c r="K31" i="4" s="1"/>
  <c r="H30" i="4"/>
  <c r="I30" i="4" s="1"/>
  <c r="K30" i="4" s="1"/>
  <c r="H29" i="4"/>
  <c r="I29" i="4" s="1"/>
  <c r="K29" i="4" s="1"/>
  <c r="K28" i="4"/>
  <c r="I33" i="4"/>
  <c r="K33" i="4" s="1"/>
  <c r="K20" i="4"/>
  <c r="K22" i="4"/>
  <c r="K21" i="4"/>
  <c r="K19" i="4"/>
  <c r="F20" i="5"/>
  <c r="F28" i="5"/>
  <c r="F58" i="5"/>
  <c r="F49" i="5" l="1"/>
  <c r="F50" i="5" s="1"/>
  <c r="F52" i="5" s="1"/>
  <c r="I24" i="4"/>
  <c r="K24" i="4" s="1"/>
  <c r="K42" i="4" s="1"/>
  <c r="F51" i="5" l="1"/>
  <c r="F56" i="5" s="1"/>
  <c r="F60" i="5" s="1"/>
  <c r="K41" i="4"/>
  <c r="K43" i="4" s="1"/>
  <c r="K44" i="4" l="1"/>
</calcChain>
</file>

<file path=xl/sharedStrings.xml><?xml version="1.0" encoding="utf-8"?>
<sst xmlns="http://schemas.openxmlformats.org/spreadsheetml/2006/main" count="293" uniqueCount="182">
  <si>
    <t>Project Details</t>
  </si>
  <si>
    <t>Project Description</t>
  </si>
  <si>
    <t>Design Designation</t>
  </si>
  <si>
    <t>Subgrade Width</t>
  </si>
  <si>
    <t>Estimate Level</t>
  </si>
  <si>
    <t>B</t>
  </si>
  <si>
    <t>From</t>
  </si>
  <si>
    <t>To</t>
  </si>
  <si>
    <t>Length</t>
  </si>
  <si>
    <t>Initiated By</t>
  </si>
  <si>
    <t>Nature of Priority</t>
  </si>
  <si>
    <t>Prepared By</t>
  </si>
  <si>
    <t>Date</t>
  </si>
  <si>
    <t>MM/DD/YYYY</t>
  </si>
  <si>
    <t>Notes</t>
  </si>
  <si>
    <t>Grading Design Breakdown</t>
  </si>
  <si>
    <t>Excavation Summary</t>
  </si>
  <si>
    <t>Item</t>
  </si>
  <si>
    <t>Estimated Quantity</t>
  </si>
  <si>
    <t>Unit</t>
  </si>
  <si>
    <t>Estimated Unit Price</t>
  </si>
  <si>
    <t>Estimated Cost</t>
  </si>
  <si>
    <t>Common Excavation</t>
  </si>
  <si>
    <t>m3</t>
  </si>
  <si>
    <t>Borrow Excavation</t>
  </si>
  <si>
    <t>B.T.S. Excavation</t>
  </si>
  <si>
    <t>Channel Excavation</t>
  </si>
  <si>
    <t>Rock Excavation</t>
  </si>
  <si>
    <t>Common/Borrow Truck Haul</t>
  </si>
  <si>
    <t>Total Excavation</t>
  </si>
  <si>
    <t>Subtotal</t>
  </si>
  <si>
    <t>Other Grading Costs</t>
  </si>
  <si>
    <t>Clearing</t>
  </si>
  <si>
    <t>ha</t>
  </si>
  <si>
    <t>Fencing</t>
  </si>
  <si>
    <t>km</t>
  </si>
  <si>
    <t>Overhaul</t>
  </si>
  <si>
    <t>m3 km</t>
  </si>
  <si>
    <t>Water</t>
  </si>
  <si>
    <t>Right of Way Estimate</t>
  </si>
  <si>
    <t>ROW Description</t>
  </si>
  <si>
    <t>Borrow Agreements</t>
  </si>
  <si>
    <t>Borrow Pit</t>
  </si>
  <si>
    <t>Backslope</t>
  </si>
  <si>
    <t>Damages</t>
  </si>
  <si>
    <t>lump sum</t>
  </si>
  <si>
    <t>Utilities</t>
  </si>
  <si>
    <t>Utility Agreement</t>
  </si>
  <si>
    <t>Utility Adjustment</t>
  </si>
  <si>
    <t>Total Estimated Construction Costs (Excavation + Other Costs)</t>
  </si>
  <si>
    <t>x 1.25 Factor</t>
  </si>
  <si>
    <t>Engineering</t>
  </si>
  <si>
    <t>Materials</t>
  </si>
  <si>
    <t>Right of Way</t>
  </si>
  <si>
    <t>Total (no contingency) For "GRADING ESTIMATE"</t>
  </si>
  <si>
    <t>Total for "PROGRAM ESTIMATE" (CPMS Grading "B" Estimate)</t>
  </si>
  <si>
    <t>Copy Submitted to Program Engineer</t>
  </si>
  <si>
    <t>HWY</t>
  </si>
  <si>
    <t>Start CS</t>
  </si>
  <si>
    <t>Start KM</t>
  </si>
  <si>
    <t>End CS</t>
  </si>
  <si>
    <t>End KM</t>
  </si>
  <si>
    <t>Total Length</t>
  </si>
  <si>
    <t>Consultant</t>
  </si>
  <si>
    <t>Surfacing Strategy</t>
  </si>
  <si>
    <t>Overall Work Type - Rehabilitation Overlay</t>
  </si>
  <si>
    <t>Segment</t>
  </si>
  <si>
    <t>Start km</t>
  </si>
  <si>
    <t>End km</t>
  </si>
  <si>
    <t>Length (km)</t>
  </si>
  <si>
    <t>Exist. Width (m)</t>
  </si>
  <si>
    <t>Final Width (M)</t>
  </si>
  <si>
    <t>Grade Widening - Granular Base Course (Des. 2 Cl. 25)</t>
  </si>
  <si>
    <t>From km</t>
  </si>
  <si>
    <t>To km</t>
  </si>
  <si>
    <t>Width (m)</t>
  </si>
  <si>
    <t>Thickness (m)</t>
  </si>
  <si>
    <t>Tonnes/
km</t>
  </si>
  <si>
    <t>Estimated Tonnes</t>
  </si>
  <si>
    <t>Est. Tonnes Rounded Up</t>
  </si>
  <si>
    <t>Unit Price ($/tonne)</t>
  </si>
  <si>
    <t>Intersections, Crossovers, etc.</t>
  </si>
  <si>
    <t>Subtotal:</t>
  </si>
  <si>
    <t>Overlay - ACP (Mix Type H2)</t>
  </si>
  <si>
    <t>Overlay - ACP (Mix Type S3)</t>
  </si>
  <si>
    <t>Mobilization</t>
  </si>
  <si>
    <t>Sub Total - Construction (Contract) Costs</t>
  </si>
  <si>
    <t>Estimated Total (no contingency)</t>
  </si>
  <si>
    <t>Eng Contract #</t>
  </si>
  <si>
    <t>Est. Tender Date</t>
  </si>
  <si>
    <t>Est. Completion Date</t>
  </si>
  <si>
    <t>Major Work Type Description/Span and Type</t>
  </si>
  <si>
    <t>Region</t>
  </si>
  <si>
    <t>Sponsor</t>
  </si>
  <si>
    <t>BF</t>
  </si>
  <si>
    <t>No. Structures</t>
  </si>
  <si>
    <t>BF00000-0</t>
  </si>
  <si>
    <t>Bid Item List</t>
  </si>
  <si>
    <t>Item #</t>
  </si>
  <si>
    <t>Bid Item Code</t>
  </si>
  <si>
    <t>Bid Item Description</t>
  </si>
  <si>
    <t>Est. Quantity</t>
  </si>
  <si>
    <t>Estimated Tender Cost Total</t>
  </si>
  <si>
    <t>Estimated Project Cost Total</t>
  </si>
  <si>
    <t>Highway 99:06 Bridge Over Troubled Waters</t>
  </si>
  <si>
    <t>CON0123456</t>
  </si>
  <si>
    <t>TBD</t>
  </si>
  <si>
    <t>46.5m WG1800x3 Girder Bridge</t>
  </si>
  <si>
    <t>North Central</t>
  </si>
  <si>
    <t>D. Sponsor</t>
  </si>
  <si>
    <t>The Fictional Engineering Group</t>
  </si>
  <si>
    <t xml:space="preserve">1. Based on [YEAR] [REGION] Regional Unit Prices
2. Any other notes on the content of this estimate that are relevant. </t>
  </si>
  <si>
    <t>X100</t>
  </si>
  <si>
    <t>X004</t>
  </si>
  <si>
    <t>Site Occupancy - Bridge Structures</t>
  </si>
  <si>
    <t>$ per day</t>
  </si>
  <si>
    <t>F186</t>
  </si>
  <si>
    <t>Excavation - Structural</t>
  </si>
  <si>
    <t>F190</t>
  </si>
  <si>
    <t>Backfill</t>
  </si>
  <si>
    <t>F824</t>
  </si>
  <si>
    <t>Drill Rig Set-up</t>
  </si>
  <si>
    <t>per pile</t>
  </si>
  <si>
    <t>F826</t>
  </si>
  <si>
    <t>Pile Installation</t>
  </si>
  <si>
    <t>per metre</t>
  </si>
  <si>
    <t>F822</t>
  </si>
  <si>
    <t>Concrete - Pile</t>
  </si>
  <si>
    <t>per m3</t>
  </si>
  <si>
    <t>F835</t>
  </si>
  <si>
    <t>Concrete - Class C</t>
  </si>
  <si>
    <t>F841</t>
  </si>
  <si>
    <t>Concrete - Class HPC</t>
  </si>
  <si>
    <t>F850</t>
  </si>
  <si>
    <t>Plain Reinforcing Steel - Supply</t>
  </si>
  <si>
    <t>F852</t>
  </si>
  <si>
    <t>Epoxy Coated Reinforcing Steel - Supply</t>
  </si>
  <si>
    <t>per kg</t>
  </si>
  <si>
    <t>F854</t>
  </si>
  <si>
    <t>Reinforcing Steel - Place</t>
  </si>
  <si>
    <t>F905</t>
  </si>
  <si>
    <t>Supply and Delivery of Bearings</t>
  </si>
  <si>
    <t>F910</t>
  </si>
  <si>
    <t>Installation of Bearings</t>
  </si>
  <si>
    <t>F900</t>
  </si>
  <si>
    <t>Supply of Structural Girders and Associated Materials</t>
  </si>
  <si>
    <t>per tonne</t>
  </si>
  <si>
    <t>F925</t>
  </si>
  <si>
    <t>Delivery of Girders</t>
  </si>
  <si>
    <t>F930</t>
  </si>
  <si>
    <t>Erection of Girders</t>
  </si>
  <si>
    <t>F965</t>
  </si>
  <si>
    <t>Ducts</t>
  </si>
  <si>
    <t>F970</t>
  </si>
  <si>
    <t>Miscellaneous Iron</t>
  </si>
  <si>
    <t>F842</t>
  </si>
  <si>
    <t>Sealer</t>
  </si>
  <si>
    <t>F974</t>
  </si>
  <si>
    <t>Deck Waterproofing</t>
  </si>
  <si>
    <t>per m2</t>
  </si>
  <si>
    <t>F980</t>
  </si>
  <si>
    <t>Asphalt Concrete Pavement - Mix Type H2 (150-200A)</t>
  </si>
  <si>
    <t>F780</t>
  </si>
  <si>
    <t>Bridgerail</t>
  </si>
  <si>
    <t>per lm</t>
  </si>
  <si>
    <t>Est Eng Rate</t>
  </si>
  <si>
    <t>Fictional Engineering Co Ltd.</t>
  </si>
  <si>
    <t>Fictional Name</t>
  </si>
  <si>
    <t>Fictional Grading and Overlay</t>
  </si>
  <si>
    <t>Based on [DATE] Regional Unit Prices
Any other notes that may apply to this document or estimate.</t>
  </si>
  <si>
    <t>12.6m</t>
  </si>
  <si>
    <t>RAU 209-110</t>
  </si>
  <si>
    <t xml:space="preserve">Fictional Grading Project </t>
  </si>
  <si>
    <t>HWY 99 CS 08 12.345</t>
  </si>
  <si>
    <t>99:08 28.345</t>
  </si>
  <si>
    <t>Based on [year] dollars</t>
  </si>
  <si>
    <t>56.4</t>
  </si>
  <si>
    <t>10.2</t>
  </si>
  <si>
    <t>Length (m)</t>
  </si>
  <si>
    <t>Width  (m)</t>
  </si>
  <si>
    <t>Area  (m2)</t>
  </si>
  <si>
    <t>Estimated Unit Cost ($/m2)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</si>
</sst>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0.0"/>
    <numFmt numFmtId="167" formatCode="0.000"/>
    <numFmt numFmtId="168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20"/>
      <color theme="1"/>
      <name val="Arial"/>
      <family val="2"/>
    </font>
    <font>
      <b/>
      <u/>
      <sz val="16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61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/>
    </xf>
    <xf numFmtId="2" fontId="10" fillId="0" borderId="1" xfId="1" applyNumberFormat="1" applyFont="1" applyBorder="1" applyAlignment="1">
      <alignment horizontal="center" vertical="center"/>
    </xf>
    <xf numFmtId="164" fontId="10" fillId="0" borderId="1" xfId="1" applyFont="1" applyBorder="1"/>
    <xf numFmtId="0" fontId="9" fillId="0" borderId="1" xfId="0" applyFont="1" applyBorder="1" applyAlignment="1">
      <alignment horizontal="right"/>
    </xf>
    <xf numFmtId="164" fontId="9" fillId="0" borderId="1" xfId="1" applyFont="1" applyBorder="1" applyAlignment="1">
      <alignment horizontal="right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2" fontId="10" fillId="0" borderId="0" xfId="1" applyNumberFormat="1" applyFont="1" applyBorder="1" applyAlignment="1">
      <alignment horizontal="center" vertical="center"/>
    </xf>
    <xf numFmtId="164" fontId="10" fillId="0" borderId="1" xfId="0" applyNumberFormat="1" applyFont="1" applyBorder="1"/>
    <xf numFmtId="164" fontId="2" fillId="0" borderId="0" xfId="1" applyFont="1"/>
    <xf numFmtId="2" fontId="2" fillId="0" borderId="0" xfId="0" applyNumberFormat="1" applyFont="1"/>
    <xf numFmtId="0" fontId="10" fillId="0" borderId="0" xfId="0" applyFont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164" fontId="9" fillId="0" borderId="1" xfId="0" applyNumberFormat="1" applyFont="1" applyBorder="1"/>
    <xf numFmtId="0" fontId="2" fillId="0" borderId="0" xfId="0" applyFont="1" applyAlignment="1">
      <alignment horizontal="left" vertical="center"/>
    </xf>
    <xf numFmtId="164" fontId="10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wrapText="1"/>
    </xf>
    <xf numFmtId="0" fontId="10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167" fontId="9" fillId="0" borderId="1" xfId="0" applyNumberFormat="1" applyFont="1" applyBorder="1" applyAlignment="1">
      <alignment horizontal="center" vertical="center" wrapText="1"/>
    </xf>
    <xf numFmtId="167" fontId="10" fillId="0" borderId="1" xfId="0" applyNumberFormat="1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7" fontId="10" fillId="0" borderId="1" xfId="0" applyNumberFormat="1" applyFont="1" applyBorder="1" applyAlignment="1">
      <alignment horizont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0" fillId="0" borderId="12" xfId="0" applyFont="1" applyBorder="1"/>
    <xf numFmtId="164" fontId="10" fillId="0" borderId="13" xfId="1" applyFont="1" applyBorder="1"/>
    <xf numFmtId="0" fontId="10" fillId="0" borderId="15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164" fontId="10" fillId="0" borderId="0" xfId="1" applyFont="1" applyBorder="1"/>
    <xf numFmtId="166" fontId="10" fillId="0" borderId="1" xfId="0" applyNumberFormat="1" applyFont="1" applyBorder="1" applyAlignment="1">
      <alignment horizontal="center" vertical="center"/>
    </xf>
    <xf numFmtId="0" fontId="10" fillId="0" borderId="14" xfId="0" applyFont="1" applyBorder="1"/>
    <xf numFmtId="0" fontId="10" fillId="0" borderId="12" xfId="0" applyFont="1" applyBorder="1" applyAlignment="1">
      <alignment horizontal="left" vertical="center"/>
    </xf>
    <xf numFmtId="0" fontId="10" fillId="0" borderId="16" xfId="0" applyFont="1" applyBorder="1" applyAlignment="1">
      <alignment horizontal="center" vertical="center"/>
    </xf>
    <xf numFmtId="166" fontId="10" fillId="0" borderId="13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167" fontId="10" fillId="0" borderId="15" xfId="0" applyNumberFormat="1" applyFont="1" applyBorder="1" applyAlignment="1">
      <alignment horizontal="center" vertical="center"/>
    </xf>
    <xf numFmtId="164" fontId="10" fillId="0" borderId="21" xfId="1" applyFont="1" applyBorder="1"/>
    <xf numFmtId="164" fontId="10" fillId="0" borderId="22" xfId="1" applyFont="1" applyBorder="1"/>
    <xf numFmtId="0" fontId="10" fillId="0" borderId="3" xfId="0" applyFont="1" applyBorder="1" applyAlignment="1">
      <alignment horizontal="center" vertical="center"/>
    </xf>
    <xf numFmtId="164" fontId="10" fillId="0" borderId="3" xfId="1" applyFont="1" applyBorder="1"/>
    <xf numFmtId="164" fontId="10" fillId="0" borderId="20" xfId="1" applyFont="1" applyBorder="1"/>
    <xf numFmtId="164" fontId="10" fillId="0" borderId="3" xfId="1" applyFont="1" applyBorder="1" applyAlignment="1">
      <alignment horizontal="center"/>
    </xf>
    <xf numFmtId="0" fontId="10" fillId="0" borderId="23" xfId="0" applyFont="1" applyBorder="1"/>
    <xf numFmtId="167" fontId="10" fillId="0" borderId="3" xfId="0" applyNumberFormat="1" applyFont="1" applyBorder="1" applyAlignment="1">
      <alignment horizontal="center" vertical="center"/>
    </xf>
    <xf numFmtId="167" fontId="10" fillId="0" borderId="3" xfId="0" applyNumberFormat="1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/>
    </xf>
    <xf numFmtId="1" fontId="10" fillId="0" borderId="3" xfId="0" applyNumberFormat="1" applyFont="1" applyBorder="1" applyAlignment="1">
      <alignment horizontal="center"/>
    </xf>
    <xf numFmtId="0" fontId="10" fillId="0" borderId="23" xfId="0" applyFont="1" applyBorder="1" applyAlignment="1">
      <alignment horizontal="left" vertical="center"/>
    </xf>
    <xf numFmtId="166" fontId="10" fillId="0" borderId="3" xfId="0" applyNumberFormat="1" applyFont="1" applyBorder="1" applyAlignment="1">
      <alignment horizontal="center" vertical="center"/>
    </xf>
    <xf numFmtId="2" fontId="10" fillId="0" borderId="3" xfId="0" applyNumberFormat="1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2" fontId="3" fillId="0" borderId="0" xfId="0" applyNumberFormat="1" applyFont="1" applyAlignment="1">
      <alignment vertical="center"/>
    </xf>
    <xf numFmtId="2" fontId="4" fillId="0" borderId="0" xfId="0" applyNumberFormat="1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164" fontId="3" fillId="0" borderId="0" xfId="1" applyFont="1" applyBorder="1" applyAlignment="1">
      <alignment vertical="center"/>
    </xf>
    <xf numFmtId="164" fontId="10" fillId="0" borderId="0" xfId="1" applyFont="1" applyBorder="1" applyAlignment="1">
      <alignment horizontal="center" vertical="center"/>
    </xf>
    <xf numFmtId="164" fontId="10" fillId="0" borderId="0" xfId="1" applyFont="1" applyBorder="1" applyAlignment="1">
      <alignment horizontal="left" vertical="center"/>
    </xf>
    <xf numFmtId="164" fontId="4" fillId="0" borderId="0" xfId="1" applyFont="1"/>
    <xf numFmtId="0" fontId="9" fillId="0" borderId="24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1" fontId="10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2" fontId="5" fillId="0" borderId="0" xfId="0" applyNumberFormat="1" applyFont="1" applyAlignment="1">
      <alignment horizontal="right"/>
    </xf>
    <xf numFmtId="164" fontId="3" fillId="0" borderId="0" xfId="0" applyNumberFormat="1" applyFont="1" applyAlignment="1">
      <alignment vertical="center"/>
    </xf>
    <xf numFmtId="2" fontId="4" fillId="0" borderId="0" xfId="0" applyNumberFormat="1" applyFont="1" applyAlignment="1">
      <alignment horizontal="left" vertical="center" wrapText="1"/>
    </xf>
    <xf numFmtId="14" fontId="10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left" vertical="center"/>
    </xf>
    <xf numFmtId="164" fontId="10" fillId="0" borderId="0" xfId="0" applyNumberFormat="1" applyFont="1" applyAlignment="1">
      <alignment horizontal="left" vertical="center" wrapText="1"/>
    </xf>
    <xf numFmtId="1" fontId="10" fillId="0" borderId="0" xfId="0" applyNumberFormat="1" applyFont="1" applyAlignment="1">
      <alignment horizontal="center" vertical="center"/>
    </xf>
    <xf numFmtId="164" fontId="3" fillId="0" borderId="0" xfId="1" applyFont="1" applyBorder="1" applyAlignment="1">
      <alignment horizontal="left" vertical="center"/>
    </xf>
    <xf numFmtId="49" fontId="10" fillId="0" borderId="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2" fontId="4" fillId="0" borderId="1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center"/>
    </xf>
    <xf numFmtId="164" fontId="4" fillId="0" borderId="1" xfId="1" applyFont="1" applyBorder="1" applyAlignment="1">
      <alignment horizontal="center"/>
    </xf>
    <xf numFmtId="164" fontId="4" fillId="0" borderId="1" xfId="0" applyNumberFormat="1" applyFont="1" applyBorder="1"/>
    <xf numFmtId="0" fontId="4" fillId="0" borderId="0" xfId="0" applyFont="1" applyAlignment="1">
      <alignment horizontal="left"/>
    </xf>
    <xf numFmtId="164" fontId="4" fillId="0" borderId="0" xfId="0" applyNumberFormat="1" applyFont="1"/>
    <xf numFmtId="164" fontId="4" fillId="0" borderId="0" xfId="1" applyFont="1" applyAlignment="1"/>
    <xf numFmtId="9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right"/>
    </xf>
    <xf numFmtId="167" fontId="10" fillId="0" borderId="0" xfId="0" applyNumberFormat="1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9" fontId="10" fillId="0" borderId="5" xfId="2" applyFont="1" applyBorder="1" applyAlignment="1">
      <alignment horizontal="center" vertical="center"/>
    </xf>
    <xf numFmtId="9" fontId="4" fillId="0" borderId="5" xfId="2" applyFont="1" applyBorder="1" applyAlignment="1">
      <alignment horizontal="center" vertical="center"/>
    </xf>
    <xf numFmtId="165" fontId="3" fillId="0" borderId="0" xfId="3" applyFont="1" applyAlignment="1">
      <alignment horizontal="center" vertical="center"/>
    </xf>
    <xf numFmtId="165" fontId="9" fillId="0" borderId="1" xfId="3" applyFont="1" applyBorder="1" applyAlignment="1">
      <alignment horizontal="center" vertical="center" wrapText="1"/>
    </xf>
    <xf numFmtId="165" fontId="10" fillId="0" borderId="1" xfId="3" applyFont="1" applyBorder="1"/>
    <xf numFmtId="165" fontId="10" fillId="0" borderId="0" xfId="3" applyFont="1"/>
    <xf numFmtId="165" fontId="2" fillId="0" borderId="0" xfId="3" applyFont="1"/>
    <xf numFmtId="165" fontId="10" fillId="0" borderId="0" xfId="3" applyFont="1" applyAlignment="1">
      <alignment horizontal="right"/>
    </xf>
    <xf numFmtId="165" fontId="10" fillId="0" borderId="1" xfId="3" applyNumberFormat="1" applyFont="1" applyBorder="1"/>
    <xf numFmtId="0" fontId="10" fillId="0" borderId="5" xfId="0" applyNumberFormat="1" applyFont="1" applyBorder="1" applyAlignment="1">
      <alignment horizontal="center" vertical="center"/>
    </xf>
    <xf numFmtId="0" fontId="11" fillId="0" borderId="0" xfId="0" applyFont="1"/>
    <xf numFmtId="168" fontId="10" fillId="0" borderId="1" xfId="3" applyNumberFormat="1" applyFont="1" applyBorder="1" applyAlignment="1">
      <alignment horizontal="center" vertical="center"/>
    </xf>
    <xf numFmtId="168" fontId="10" fillId="0" borderId="3" xfId="3" applyNumberFormat="1" applyFont="1" applyBorder="1" applyAlignment="1">
      <alignment horizontal="center" vertical="center"/>
    </xf>
    <xf numFmtId="168" fontId="10" fillId="0" borderId="21" xfId="3" applyNumberFormat="1" applyFont="1" applyBorder="1" applyAlignment="1">
      <alignment horizontal="center" vertical="center"/>
    </xf>
    <xf numFmtId="168" fontId="9" fillId="0" borderId="21" xfId="3" applyNumberFormat="1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164" fontId="9" fillId="0" borderId="0" xfId="1" applyFont="1" applyBorder="1" applyAlignment="1">
      <alignment horizontal="right" vertical="center"/>
    </xf>
    <xf numFmtId="164" fontId="9" fillId="0" borderId="8" xfId="1" applyFont="1" applyBorder="1" applyAlignment="1">
      <alignment horizontal="right" vertical="center"/>
    </xf>
    <xf numFmtId="0" fontId="10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 inden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7" fillId="2" borderId="17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9" fillId="0" borderId="25" xfId="0" applyFont="1" applyBorder="1" applyAlignment="1">
      <alignment horizontal="right" vertical="center"/>
    </xf>
    <xf numFmtId="0" fontId="9" fillId="0" borderId="26" xfId="0" applyFont="1" applyBorder="1" applyAlignment="1">
      <alignment horizontal="right" vertical="center"/>
    </xf>
    <xf numFmtId="0" fontId="9" fillId="0" borderId="27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7" fillId="2" borderId="9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top" wrapText="1" inden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2" fontId="5" fillId="0" borderId="0" xfId="0" applyNumberFormat="1" applyFont="1" applyAlignment="1">
      <alignment horizontal="right"/>
    </xf>
    <xf numFmtId="0" fontId="7" fillId="2" borderId="1" xfId="0" applyFont="1" applyFill="1" applyBorder="1" applyAlignment="1">
      <alignment horizontal="left" vertical="center"/>
    </xf>
    <xf numFmtId="0" fontId="3" fillId="0" borderId="2" xfId="0" applyFont="1" applyBorder="1" applyAlignment="1">
      <alignment vertical="center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9"/>
  <sheetViews>
    <sheetView tabSelected="1" view="pageLayout" topLeftCell="A31" zoomScale="55" zoomScaleNormal="70" zoomScalePageLayoutView="55" workbookViewId="0">
      <selection activeCell="B22" sqref="B22:F22"/>
    </sheetView>
  </sheetViews>
  <sheetFormatPr defaultColWidth="9.1796875" defaultRowHeight="14" x14ac:dyDescent="0.3"/>
  <cols>
    <col min="1" max="1" width="14.81640625" style="1" customWidth="1"/>
    <col min="2" max="2" width="55" style="1" customWidth="1"/>
    <col min="3" max="3" width="24.26953125" style="119" customWidth="1"/>
    <col min="4" max="4" width="16.7265625" style="1" bestFit="1" customWidth="1"/>
    <col min="5" max="5" width="25" style="1" customWidth="1"/>
    <col min="6" max="6" width="26.453125" style="1" customWidth="1"/>
    <col min="7" max="7" width="22.54296875" style="1" bestFit="1" customWidth="1"/>
    <col min="8" max="8" width="18.54296875" style="1" customWidth="1"/>
    <col min="9" max="16384" width="9.1796875" style="1"/>
  </cols>
  <sheetData>
    <row r="1" spans="1:7" ht="25" x14ac:dyDescent="0.3">
      <c r="A1" s="136" t="s">
        <v>0</v>
      </c>
      <c r="B1" s="137"/>
      <c r="C1" s="137"/>
      <c r="D1" s="137"/>
      <c r="E1" s="137"/>
      <c r="F1" s="137"/>
      <c r="G1" s="138"/>
    </row>
    <row r="2" spans="1:7" s="3" customFormat="1" ht="15" customHeight="1" x14ac:dyDescent="0.35">
      <c r="A2" s="142" t="s">
        <v>1</v>
      </c>
      <c r="B2" s="142"/>
      <c r="C2" s="142"/>
      <c r="D2" s="142"/>
      <c r="E2" s="3" t="s">
        <v>2</v>
      </c>
      <c r="F2" s="28" t="s">
        <v>3</v>
      </c>
      <c r="G2" s="3" t="s">
        <v>4</v>
      </c>
    </row>
    <row r="3" spans="1:7" s="14" customFormat="1" ht="24" customHeight="1" x14ac:dyDescent="0.35">
      <c r="A3" s="140" t="s">
        <v>172</v>
      </c>
      <c r="B3" s="140"/>
      <c r="C3" s="140"/>
      <c r="D3" s="140"/>
      <c r="E3" s="14" t="s">
        <v>171</v>
      </c>
      <c r="F3" s="14" t="s">
        <v>170</v>
      </c>
      <c r="G3" s="83" t="s">
        <v>5</v>
      </c>
    </row>
    <row r="4" spans="1:7" s="3" customFormat="1" ht="15" customHeight="1" x14ac:dyDescent="0.35">
      <c r="A4" s="133" t="s">
        <v>6</v>
      </c>
      <c r="B4" s="133"/>
      <c r="C4" s="133" t="s">
        <v>7</v>
      </c>
      <c r="D4" s="133"/>
      <c r="E4" s="133"/>
      <c r="F4" s="133"/>
      <c r="G4" s="3" t="s">
        <v>8</v>
      </c>
    </row>
    <row r="5" spans="1:7" s="14" customFormat="1" ht="24" customHeight="1" x14ac:dyDescent="0.35">
      <c r="A5" s="140" t="s">
        <v>173</v>
      </c>
      <c r="B5" s="140"/>
      <c r="C5" s="141" t="s">
        <v>174</v>
      </c>
      <c r="D5" s="141"/>
      <c r="E5" s="141"/>
      <c r="F5" s="141"/>
      <c r="G5" s="112">
        <v>16</v>
      </c>
    </row>
    <row r="6" spans="1:7" s="3" customFormat="1" x14ac:dyDescent="0.35">
      <c r="A6" s="132" t="s">
        <v>9</v>
      </c>
      <c r="B6" s="132"/>
      <c r="C6" s="133" t="s">
        <v>10</v>
      </c>
      <c r="D6" s="133"/>
      <c r="E6" s="133" t="s">
        <v>11</v>
      </c>
      <c r="F6" s="133"/>
      <c r="G6" s="3" t="s">
        <v>12</v>
      </c>
    </row>
    <row r="7" spans="1:7" s="15" customFormat="1" ht="24" customHeight="1" x14ac:dyDescent="0.35">
      <c r="A7" s="134" t="s">
        <v>167</v>
      </c>
      <c r="B7" s="134"/>
      <c r="C7" s="134"/>
      <c r="D7" s="134"/>
      <c r="E7" s="135" t="s">
        <v>167</v>
      </c>
      <c r="F7" s="135"/>
      <c r="G7" s="29" t="s">
        <v>13</v>
      </c>
    </row>
    <row r="8" spans="1:7" s="4" customFormat="1" ht="25" x14ac:dyDescent="0.35">
      <c r="A8" s="136" t="s">
        <v>14</v>
      </c>
      <c r="B8" s="137"/>
      <c r="C8" s="137"/>
      <c r="D8" s="137"/>
      <c r="E8" s="137"/>
      <c r="F8" s="137"/>
      <c r="G8" s="138"/>
    </row>
    <row r="9" spans="1:7" s="4" customFormat="1" ht="45.75" customHeight="1" x14ac:dyDescent="0.35">
      <c r="A9" s="139" t="s">
        <v>175</v>
      </c>
      <c r="B9" s="139"/>
      <c r="C9" s="139"/>
      <c r="D9" s="139"/>
      <c r="E9" s="139"/>
      <c r="F9" s="139"/>
      <c r="G9" s="139"/>
    </row>
    <row r="10" spans="1:7" ht="25" x14ac:dyDescent="0.3">
      <c r="A10" s="136" t="s">
        <v>15</v>
      </c>
      <c r="B10" s="137"/>
      <c r="C10" s="137"/>
      <c r="D10" s="137"/>
      <c r="E10" s="137"/>
      <c r="F10" s="137"/>
      <c r="G10" s="138"/>
    </row>
    <row r="11" spans="1:7" s="5" customFormat="1" ht="9.75" customHeight="1" x14ac:dyDescent="0.35">
      <c r="C11" s="115"/>
    </row>
    <row r="12" spans="1:7" s="5" customFormat="1" ht="20" x14ac:dyDescent="0.35">
      <c r="B12" s="128" t="s">
        <v>16</v>
      </c>
      <c r="C12" s="128"/>
      <c r="D12" s="128"/>
      <c r="E12" s="128"/>
      <c r="F12" s="128"/>
    </row>
    <row r="13" spans="1:7" s="6" customFormat="1" ht="40" x14ac:dyDescent="0.35">
      <c r="B13" s="8" t="s">
        <v>17</v>
      </c>
      <c r="C13" s="116" t="s">
        <v>18</v>
      </c>
      <c r="D13" s="8" t="s">
        <v>19</v>
      </c>
      <c r="E13" s="8" t="s">
        <v>20</v>
      </c>
      <c r="F13" s="8" t="s">
        <v>21</v>
      </c>
    </row>
    <row r="14" spans="1:7" s="6" customFormat="1" ht="20" x14ac:dyDescent="0.4">
      <c r="B14" s="9" t="s">
        <v>22</v>
      </c>
      <c r="C14" s="117">
        <v>113000</v>
      </c>
      <c r="D14" s="10" t="s">
        <v>23</v>
      </c>
      <c r="E14" s="11">
        <v>1.9</v>
      </c>
      <c r="F14" s="11">
        <f t="shared" ref="F14:F19" si="0">C14*E14</f>
        <v>214700</v>
      </c>
    </row>
    <row r="15" spans="1:7" s="6" customFormat="1" ht="20" x14ac:dyDescent="0.4">
      <c r="B15" s="9" t="s">
        <v>24</v>
      </c>
      <c r="C15" s="117">
        <v>390000</v>
      </c>
      <c r="D15" s="10" t="s">
        <v>23</v>
      </c>
      <c r="E15" s="11">
        <v>2</v>
      </c>
      <c r="F15" s="11">
        <f t="shared" si="0"/>
        <v>780000</v>
      </c>
    </row>
    <row r="16" spans="1:7" s="6" customFormat="1" ht="20" x14ac:dyDescent="0.4">
      <c r="B16" s="9" t="s">
        <v>25</v>
      </c>
      <c r="C16" s="117">
        <v>40000</v>
      </c>
      <c r="D16" s="10" t="s">
        <v>23</v>
      </c>
      <c r="E16" s="11">
        <v>1</v>
      </c>
      <c r="F16" s="11">
        <f t="shared" si="0"/>
        <v>40000</v>
      </c>
    </row>
    <row r="17" spans="2:6" s="6" customFormat="1" ht="20" x14ac:dyDescent="0.4">
      <c r="B17" s="9" t="s">
        <v>26</v>
      </c>
      <c r="C17" s="117">
        <v>40000</v>
      </c>
      <c r="D17" s="10" t="s">
        <v>23</v>
      </c>
      <c r="E17" s="11">
        <v>3</v>
      </c>
      <c r="F17" s="11">
        <f t="shared" si="0"/>
        <v>120000</v>
      </c>
    </row>
    <row r="18" spans="2:6" s="6" customFormat="1" ht="20" x14ac:dyDescent="0.4">
      <c r="B18" s="9" t="s">
        <v>27</v>
      </c>
      <c r="C18" s="117"/>
      <c r="D18" s="10" t="s">
        <v>23</v>
      </c>
      <c r="E18" s="11"/>
      <c r="F18" s="11">
        <f t="shared" si="0"/>
        <v>0</v>
      </c>
    </row>
    <row r="19" spans="2:6" s="6" customFormat="1" ht="20" x14ac:dyDescent="0.4">
      <c r="B19" s="9" t="s">
        <v>28</v>
      </c>
      <c r="C19" s="117"/>
      <c r="D19" s="10" t="s">
        <v>23</v>
      </c>
      <c r="E19" s="11"/>
      <c r="F19" s="11">
        <f t="shared" si="0"/>
        <v>0</v>
      </c>
    </row>
    <row r="20" spans="2:6" ht="20" x14ac:dyDescent="0.4">
      <c r="B20" s="12" t="s">
        <v>29</v>
      </c>
      <c r="C20" s="117"/>
      <c r="D20" s="10" t="s">
        <v>23</v>
      </c>
      <c r="E20" s="13" t="s">
        <v>30</v>
      </c>
      <c r="F20" s="11">
        <f>SUM(F14:F19)</f>
        <v>1154700</v>
      </c>
    </row>
    <row r="22" spans="2:6" ht="20" x14ac:dyDescent="0.3">
      <c r="B22" s="128" t="s">
        <v>31</v>
      </c>
      <c r="C22" s="128"/>
      <c r="D22" s="128"/>
      <c r="E22" s="128"/>
      <c r="F22" s="128"/>
    </row>
    <row r="23" spans="2:6" ht="40" x14ac:dyDescent="0.3">
      <c r="B23" s="8" t="s">
        <v>17</v>
      </c>
      <c r="C23" s="116" t="s">
        <v>18</v>
      </c>
      <c r="D23" s="8" t="s">
        <v>19</v>
      </c>
      <c r="E23" s="8" t="s">
        <v>20</v>
      </c>
      <c r="F23" s="8" t="s">
        <v>21</v>
      </c>
    </row>
    <row r="24" spans="2:6" ht="20" x14ac:dyDescent="0.4">
      <c r="B24" s="9" t="s">
        <v>32</v>
      </c>
      <c r="C24" s="117">
        <v>38</v>
      </c>
      <c r="D24" s="10" t="s">
        <v>33</v>
      </c>
      <c r="E24" s="11">
        <v>2500</v>
      </c>
      <c r="F24" s="11">
        <f>C24*E24</f>
        <v>95000</v>
      </c>
    </row>
    <row r="25" spans="2:6" ht="20" x14ac:dyDescent="0.4">
      <c r="B25" s="9" t="s">
        <v>34</v>
      </c>
      <c r="C25" s="117"/>
      <c r="D25" s="10" t="s">
        <v>35</v>
      </c>
      <c r="E25" s="11"/>
      <c r="F25" s="11">
        <f t="shared" ref="F25:F27" si="1">C25*E25</f>
        <v>0</v>
      </c>
    </row>
    <row r="26" spans="2:6" ht="20" x14ac:dyDescent="0.4">
      <c r="B26" s="9" t="s">
        <v>36</v>
      </c>
      <c r="C26" s="117">
        <v>150000</v>
      </c>
      <c r="D26" s="10" t="s">
        <v>37</v>
      </c>
      <c r="E26" s="11">
        <v>0.75</v>
      </c>
      <c r="F26" s="11">
        <f t="shared" si="1"/>
        <v>112500</v>
      </c>
    </row>
    <row r="27" spans="2:6" ht="20" x14ac:dyDescent="0.4">
      <c r="B27" s="9" t="s">
        <v>38</v>
      </c>
      <c r="C27" s="117"/>
      <c r="D27" s="10" t="s">
        <v>23</v>
      </c>
      <c r="E27" s="11"/>
      <c r="F27" s="11">
        <f t="shared" si="1"/>
        <v>0</v>
      </c>
    </row>
    <row r="28" spans="2:6" ht="20" x14ac:dyDescent="0.4">
      <c r="B28" s="18"/>
      <c r="C28" s="118"/>
      <c r="D28" s="19"/>
      <c r="E28" s="13" t="s">
        <v>30</v>
      </c>
      <c r="F28" s="11">
        <f>SUM(F24:F27)</f>
        <v>207500</v>
      </c>
    </row>
    <row r="30" spans="2:6" ht="20" x14ac:dyDescent="0.3">
      <c r="B30" s="128" t="s">
        <v>39</v>
      </c>
      <c r="C30" s="128"/>
      <c r="D30" s="128"/>
      <c r="E30" s="128"/>
      <c r="F30" s="128"/>
    </row>
    <row r="31" spans="2:6" ht="40" x14ac:dyDescent="0.3">
      <c r="B31" s="8" t="s">
        <v>17</v>
      </c>
      <c r="C31" s="116" t="s">
        <v>18</v>
      </c>
      <c r="D31" s="8" t="s">
        <v>19</v>
      </c>
      <c r="E31" s="8" t="s">
        <v>20</v>
      </c>
      <c r="F31" s="8" t="s">
        <v>21</v>
      </c>
    </row>
    <row r="32" spans="2:6" ht="20" x14ac:dyDescent="0.4">
      <c r="B32" s="9" t="s">
        <v>40</v>
      </c>
      <c r="C32" s="117"/>
      <c r="D32" s="10" t="s">
        <v>33</v>
      </c>
      <c r="E32" s="11"/>
      <c r="F32" s="11"/>
    </row>
    <row r="33" spans="2:6" ht="20" x14ac:dyDescent="0.4">
      <c r="B33" s="9" t="s">
        <v>40</v>
      </c>
      <c r="C33" s="117"/>
      <c r="D33" s="10" t="s">
        <v>33</v>
      </c>
      <c r="E33" s="11"/>
      <c r="F33" s="11"/>
    </row>
    <row r="34" spans="2:6" ht="20" x14ac:dyDescent="0.4">
      <c r="E34" s="13" t="s">
        <v>30</v>
      </c>
      <c r="F34" s="11">
        <f>SUM(F32:F33)</f>
        <v>0</v>
      </c>
    </row>
    <row r="36" spans="2:6" ht="20" x14ac:dyDescent="0.3">
      <c r="B36" s="128" t="s">
        <v>41</v>
      </c>
      <c r="C36" s="128"/>
      <c r="D36" s="128"/>
      <c r="E36" s="128"/>
      <c r="F36" s="128"/>
    </row>
    <row r="37" spans="2:6" ht="40" x14ac:dyDescent="0.3">
      <c r="B37" s="8" t="s">
        <v>17</v>
      </c>
      <c r="C37" s="116" t="s">
        <v>18</v>
      </c>
      <c r="D37" s="8" t="s">
        <v>19</v>
      </c>
      <c r="E37" s="8" t="s">
        <v>20</v>
      </c>
      <c r="F37" s="8" t="s">
        <v>21</v>
      </c>
    </row>
    <row r="38" spans="2:6" ht="20" x14ac:dyDescent="0.4">
      <c r="B38" s="9" t="s">
        <v>42</v>
      </c>
      <c r="C38" s="117"/>
      <c r="D38" s="10" t="s">
        <v>33</v>
      </c>
      <c r="E38" s="11"/>
      <c r="F38" s="11"/>
    </row>
    <row r="39" spans="2:6" ht="20" x14ac:dyDescent="0.4">
      <c r="B39" s="9" t="s">
        <v>43</v>
      </c>
      <c r="C39" s="117"/>
      <c r="D39" s="10" t="s">
        <v>33</v>
      </c>
      <c r="E39" s="11"/>
      <c r="F39" s="11"/>
    </row>
    <row r="40" spans="2:6" ht="20" x14ac:dyDescent="0.4">
      <c r="B40" s="9" t="s">
        <v>44</v>
      </c>
      <c r="C40" s="117"/>
      <c r="D40" s="10" t="s">
        <v>45</v>
      </c>
      <c r="E40" s="11"/>
      <c r="F40" s="11"/>
    </row>
    <row r="41" spans="2:6" ht="20" x14ac:dyDescent="0.4">
      <c r="E41" s="13" t="s">
        <v>30</v>
      </c>
      <c r="F41" s="11">
        <f>SUM(F38:F40)</f>
        <v>0</v>
      </c>
    </row>
    <row r="43" spans="2:6" ht="20" x14ac:dyDescent="0.3">
      <c r="B43" s="128" t="s">
        <v>46</v>
      </c>
      <c r="C43" s="128"/>
      <c r="D43" s="128"/>
      <c r="E43" s="128"/>
      <c r="F43" s="128"/>
    </row>
    <row r="44" spans="2:6" ht="40" x14ac:dyDescent="0.3">
      <c r="B44" s="8" t="s">
        <v>17</v>
      </c>
      <c r="C44" s="116" t="s">
        <v>18</v>
      </c>
      <c r="D44" s="8" t="s">
        <v>19</v>
      </c>
      <c r="E44" s="8" t="s">
        <v>20</v>
      </c>
      <c r="F44" s="8" t="s">
        <v>21</v>
      </c>
    </row>
    <row r="45" spans="2:6" ht="20" x14ac:dyDescent="0.4">
      <c r="B45" s="9" t="s">
        <v>47</v>
      </c>
      <c r="C45" s="121">
        <v>1</v>
      </c>
      <c r="D45" s="10" t="s">
        <v>45</v>
      </c>
      <c r="E45" s="11"/>
      <c r="F45" s="11"/>
    </row>
    <row r="46" spans="2:6" ht="20" x14ac:dyDescent="0.4">
      <c r="B46" s="9" t="s">
        <v>48</v>
      </c>
      <c r="C46" s="117"/>
      <c r="D46" s="10" t="s">
        <v>45</v>
      </c>
      <c r="E46" s="11"/>
      <c r="F46" s="11"/>
    </row>
    <row r="47" spans="2:6" ht="20" x14ac:dyDescent="0.4">
      <c r="E47" s="13" t="s">
        <v>30</v>
      </c>
      <c r="F47" s="20">
        <f>SUM(F45:F46)</f>
        <v>0</v>
      </c>
    </row>
    <row r="48" spans="2:6" ht="20" x14ac:dyDescent="0.4">
      <c r="F48" s="24"/>
    </row>
    <row r="49" spans="1:6" ht="20" x14ac:dyDescent="0.4">
      <c r="B49" s="129" t="s">
        <v>49</v>
      </c>
      <c r="C49" s="129"/>
      <c r="D49" s="129"/>
      <c r="E49" s="129"/>
      <c r="F49" s="20">
        <f>F20+F28</f>
        <v>1362200</v>
      </c>
    </row>
    <row r="50" spans="1:6" ht="20" x14ac:dyDescent="0.4">
      <c r="E50" s="23" t="s">
        <v>50</v>
      </c>
      <c r="F50" s="20">
        <f>F49*1.25</f>
        <v>1702750</v>
      </c>
    </row>
    <row r="51" spans="1:6" ht="19.5" customHeight="1" x14ac:dyDescent="0.4">
      <c r="C51" s="120"/>
      <c r="D51" s="113">
        <v>0.09</v>
      </c>
      <c r="E51" s="23" t="s">
        <v>51</v>
      </c>
      <c r="F51" s="20">
        <f>D51*F50</f>
        <v>153247.5</v>
      </c>
    </row>
    <row r="52" spans="1:6" ht="19.5" customHeight="1" x14ac:dyDescent="0.4">
      <c r="D52" s="113">
        <v>0.04</v>
      </c>
      <c r="E52" s="23" t="s">
        <v>52</v>
      </c>
      <c r="F52" s="20">
        <f>D52*F50</f>
        <v>68110</v>
      </c>
    </row>
    <row r="53" spans="1:6" ht="20" x14ac:dyDescent="0.4">
      <c r="E53" s="23" t="s">
        <v>53</v>
      </c>
      <c r="F53" s="20">
        <f>F34</f>
        <v>0</v>
      </c>
    </row>
    <row r="54" spans="1:6" ht="20" x14ac:dyDescent="0.4">
      <c r="E54" s="23" t="s">
        <v>41</v>
      </c>
      <c r="F54" s="20">
        <f>F41</f>
        <v>0</v>
      </c>
    </row>
    <row r="55" spans="1:6" ht="20" x14ac:dyDescent="0.4">
      <c r="E55" s="23" t="s">
        <v>46</v>
      </c>
      <c r="F55" s="20">
        <f>F47</f>
        <v>0</v>
      </c>
    </row>
    <row r="56" spans="1:6" ht="20" x14ac:dyDescent="0.4">
      <c r="B56" s="129" t="s">
        <v>54</v>
      </c>
      <c r="C56" s="129"/>
      <c r="D56" s="129"/>
      <c r="E56" s="130"/>
      <c r="F56" s="27">
        <f>SUM(F50:F55)</f>
        <v>1924107.5</v>
      </c>
    </row>
    <row r="57" spans="1:6" ht="20" x14ac:dyDescent="0.4">
      <c r="F57" s="24"/>
    </row>
    <row r="58" spans="1:6" ht="20.25" customHeight="1" x14ac:dyDescent="0.4">
      <c r="E58" s="23" t="str">
        <f>"- ROW"</f>
        <v>- ROW</v>
      </c>
      <c r="F58" s="20">
        <f>F34</f>
        <v>0</v>
      </c>
    </row>
    <row r="59" spans="1:6" ht="20.25" customHeight="1" x14ac:dyDescent="0.4">
      <c r="E59" s="23" t="str">
        <f>" +Gravel Surfacing (Grading Only)"</f>
        <v xml:space="preserve"> +Gravel Surfacing (Grading Only)</v>
      </c>
      <c r="F59" s="20">
        <v>0</v>
      </c>
    </row>
    <row r="60" spans="1:6" ht="20" x14ac:dyDescent="0.4">
      <c r="A60" s="129" t="s">
        <v>55</v>
      </c>
      <c r="B60" s="129"/>
      <c r="C60" s="129"/>
      <c r="D60" s="129"/>
      <c r="E60" s="129"/>
      <c r="F60" s="27">
        <f>F56-F58+F59</f>
        <v>1924107.5</v>
      </c>
    </row>
    <row r="61" spans="1:6" x14ac:dyDescent="0.3">
      <c r="A61" s="2"/>
    </row>
    <row r="62" spans="1:6" x14ac:dyDescent="0.3">
      <c r="A62" s="2"/>
    </row>
    <row r="63" spans="1:6" ht="20" x14ac:dyDescent="0.4">
      <c r="A63" s="131" t="s">
        <v>56</v>
      </c>
      <c r="B63" s="131"/>
      <c r="C63" s="131"/>
      <c r="D63" s="131"/>
      <c r="E63" s="131"/>
      <c r="F63" s="31" t="s">
        <v>13</v>
      </c>
    </row>
    <row r="64" spans="1:6" x14ac:dyDescent="0.3">
      <c r="A64" s="2"/>
    </row>
    <row r="65" spans="1:1" x14ac:dyDescent="0.3">
      <c r="A65" s="2"/>
    </row>
    <row r="66" spans="1:1" x14ac:dyDescent="0.3">
      <c r="A66" s="2"/>
    </row>
    <row r="67" spans="1:1" x14ac:dyDescent="0.3">
      <c r="A67" s="2"/>
    </row>
    <row r="68" spans="1:1" x14ac:dyDescent="0.3">
      <c r="A68" s="2"/>
    </row>
    <row r="69" spans="1:1" x14ac:dyDescent="0.3">
      <c r="A69" s="2"/>
    </row>
    <row r="70" spans="1:1" x14ac:dyDescent="0.3">
      <c r="A70" s="2"/>
    </row>
    <row r="71" spans="1:1" x14ac:dyDescent="0.3">
      <c r="A71" s="2"/>
    </row>
    <row r="72" spans="1:1" x14ac:dyDescent="0.3">
      <c r="A72" s="2"/>
    </row>
    <row r="73" spans="1:1" x14ac:dyDescent="0.3">
      <c r="A73" s="2"/>
    </row>
    <row r="74" spans="1:1" x14ac:dyDescent="0.3">
      <c r="A74" s="2"/>
    </row>
    <row r="75" spans="1:1" x14ac:dyDescent="0.3">
      <c r="A75" s="2"/>
    </row>
    <row r="76" spans="1:1" x14ac:dyDescent="0.3">
      <c r="A76" s="2"/>
    </row>
    <row r="77" spans="1:1" x14ac:dyDescent="0.3">
      <c r="A77" s="2"/>
    </row>
    <row r="78" spans="1:1" x14ac:dyDescent="0.3">
      <c r="A78" s="2"/>
    </row>
    <row r="79" spans="1:1" x14ac:dyDescent="0.3">
      <c r="A79" s="2"/>
    </row>
    <row r="80" spans="1:1" x14ac:dyDescent="0.3">
      <c r="A80" s="2"/>
    </row>
    <row r="81" spans="1:1" x14ac:dyDescent="0.3">
      <c r="A81" s="2"/>
    </row>
    <row r="82" spans="1:1" x14ac:dyDescent="0.3">
      <c r="A82" s="2"/>
    </row>
    <row r="83" spans="1:1" x14ac:dyDescent="0.3">
      <c r="A83" s="2"/>
    </row>
    <row r="84" spans="1:1" x14ac:dyDescent="0.3">
      <c r="A84" s="2"/>
    </row>
    <row r="85" spans="1:1" x14ac:dyDescent="0.3">
      <c r="A85" s="2"/>
    </row>
    <row r="86" spans="1:1" x14ac:dyDescent="0.3">
      <c r="A86" s="2"/>
    </row>
    <row r="87" spans="1:1" x14ac:dyDescent="0.3">
      <c r="A87" s="2"/>
    </row>
    <row r="88" spans="1:1" x14ac:dyDescent="0.3">
      <c r="A88" s="2"/>
    </row>
    <row r="89" spans="1:1" x14ac:dyDescent="0.3">
      <c r="A89" s="2"/>
    </row>
  </sheetData>
  <mergeCells count="25">
    <mergeCell ref="A5:B5"/>
    <mergeCell ref="C5:F5"/>
    <mergeCell ref="A1:G1"/>
    <mergeCell ref="A2:D2"/>
    <mergeCell ref="A3:D3"/>
    <mergeCell ref="A4:B4"/>
    <mergeCell ref="C4:F4"/>
    <mergeCell ref="B36:F36"/>
    <mergeCell ref="A6:B6"/>
    <mergeCell ref="C6:D6"/>
    <mergeCell ref="E6:F6"/>
    <mergeCell ref="A7:B7"/>
    <mergeCell ref="E7:F7"/>
    <mergeCell ref="A8:G8"/>
    <mergeCell ref="C7:D7"/>
    <mergeCell ref="A9:G9"/>
    <mergeCell ref="A10:G10"/>
    <mergeCell ref="B12:F12"/>
    <mergeCell ref="B22:F22"/>
    <mergeCell ref="B30:F30"/>
    <mergeCell ref="B43:F43"/>
    <mergeCell ref="B49:E49"/>
    <mergeCell ref="B56:E56"/>
    <mergeCell ref="A60:E60"/>
    <mergeCell ref="A63:E63"/>
  </mergeCells>
  <printOptions horizontalCentered="1"/>
  <pageMargins left="0.70866141732283472" right="0.70866141732283472" top="0.94488188976377963" bottom="0.74803149606299213" header="0.39370078740157483" footer="0.31496062992125984"/>
  <pageSetup scale="48" fitToHeight="0" orientation="portrait" r:id="rId1"/>
  <headerFooter differentFirst="1" scaleWithDoc="0">
    <oddHeader>&amp;L&amp;G&amp;R&amp;"Arial,Bold"&amp;16&amp;U                                    Grading Design Estimate Form&amp;"Arial,Regular"&amp;11&amp;U
&amp;10ECG Volume 1 - Appendix I</oddHeader>
    <oddFooter>&amp;R&amp;"Arial,Regular"&amp;10&amp;P of &amp;N&amp;L&amp;"Calibri"&amp;11&amp;K000000Revised: January 2023_x000D_&amp;1#&amp;"Calibri"&amp;11&amp;K000000Classification: Public</oddFooter>
    <firstHeader>&amp;L&amp;G&amp;R&amp;"Arial,Bold"&amp;16&amp;U                                    Grading Design Estimate Form
&amp;"Arial,Regular"&amp;10&amp;UECG Vol 1 - Appendix I</firstHeader>
    <firstFooter>&amp;R&amp;P of &amp;N&amp;L&amp;"Calibri"&amp;11&amp;K000000&amp;"Arial,Regular"&amp;K000000Revised: February 2023_x000D_&amp;1#&amp;"Calibri"&amp;11&amp;K000000Classification: Public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1"/>
  <sheetViews>
    <sheetView view="pageLayout" topLeftCell="A40" zoomScale="55" zoomScaleNormal="70" zoomScalePageLayoutView="55" workbookViewId="0">
      <selection activeCell="I9" sqref="I9:K9"/>
    </sheetView>
  </sheetViews>
  <sheetFormatPr defaultColWidth="9.1796875" defaultRowHeight="14" x14ac:dyDescent="0.3"/>
  <cols>
    <col min="1" max="1" width="41.26953125" style="1" customWidth="1"/>
    <col min="2" max="3" width="15.1796875" style="1" customWidth="1"/>
    <col min="4" max="4" width="19" style="1" bestFit="1" customWidth="1"/>
    <col min="5" max="6" width="18.81640625" style="1" customWidth="1"/>
    <col min="7" max="7" width="20.1796875" style="1" customWidth="1"/>
    <col min="8" max="8" width="19" style="1" customWidth="1"/>
    <col min="9" max="9" width="20.26953125" style="1" customWidth="1"/>
    <col min="10" max="10" width="17.54296875" style="1" customWidth="1"/>
    <col min="11" max="11" width="26" style="1" customWidth="1"/>
    <col min="12" max="12" width="18.54296875" style="1" customWidth="1"/>
    <col min="13" max="16384" width="9.1796875" style="1"/>
  </cols>
  <sheetData>
    <row r="1" spans="1:11" ht="25" x14ac:dyDescent="0.3">
      <c r="A1" s="136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11" s="70" customFormat="1" ht="15" customHeight="1" x14ac:dyDescent="0.35">
      <c r="A2" s="154" t="s">
        <v>1</v>
      </c>
      <c r="B2" s="154"/>
      <c r="C2" s="154"/>
      <c r="D2" s="154"/>
      <c r="E2" s="69" t="s">
        <v>57</v>
      </c>
      <c r="F2" s="69" t="s">
        <v>58</v>
      </c>
      <c r="G2" s="70" t="s">
        <v>59</v>
      </c>
      <c r="H2" s="70" t="s">
        <v>60</v>
      </c>
      <c r="I2" s="70" t="s">
        <v>61</v>
      </c>
      <c r="J2" s="70" t="s">
        <v>62</v>
      </c>
      <c r="K2" s="70" t="s">
        <v>4</v>
      </c>
    </row>
    <row r="3" spans="1:11" s="14" customFormat="1" ht="24" customHeight="1" x14ac:dyDescent="0.35">
      <c r="A3" s="140" t="s">
        <v>168</v>
      </c>
      <c r="B3" s="140"/>
      <c r="C3" s="140"/>
      <c r="D3" s="140"/>
      <c r="E3" s="81">
        <v>99</v>
      </c>
      <c r="F3" s="81">
        <v>4</v>
      </c>
      <c r="G3" s="111">
        <v>16.2</v>
      </c>
      <c r="H3" s="81">
        <v>4</v>
      </c>
      <c r="I3" s="111">
        <v>34.200000000000003</v>
      </c>
      <c r="J3" s="112">
        <v>18</v>
      </c>
      <c r="K3" s="83" t="s">
        <v>5</v>
      </c>
    </row>
    <row r="4" spans="1:11" s="70" customFormat="1" ht="15.5" x14ac:dyDescent="0.35">
      <c r="A4" s="156" t="s">
        <v>63</v>
      </c>
      <c r="B4" s="156"/>
      <c r="C4" s="156"/>
      <c r="D4" s="156"/>
      <c r="E4" s="157" t="s">
        <v>11</v>
      </c>
      <c r="F4" s="157"/>
      <c r="G4" s="157"/>
      <c r="H4" s="157"/>
      <c r="K4" s="70" t="s">
        <v>12</v>
      </c>
    </row>
    <row r="5" spans="1:11" s="15" customFormat="1" ht="24" customHeight="1" x14ac:dyDescent="0.35">
      <c r="A5" s="135" t="s">
        <v>166</v>
      </c>
      <c r="B5" s="135"/>
      <c r="C5" s="135"/>
      <c r="D5" s="135"/>
      <c r="E5" s="135" t="s">
        <v>167</v>
      </c>
      <c r="F5" s="135"/>
      <c r="G5" s="135"/>
      <c r="H5" s="135"/>
      <c r="K5" s="29" t="s">
        <v>13</v>
      </c>
    </row>
    <row r="6" spans="1:11" s="4" customFormat="1" ht="25" x14ac:dyDescent="0.35">
      <c r="A6" s="136" t="s">
        <v>14</v>
      </c>
      <c r="B6" s="137"/>
      <c r="C6" s="137"/>
      <c r="D6" s="137"/>
      <c r="E6" s="137"/>
      <c r="F6" s="137"/>
      <c r="G6" s="137"/>
      <c r="H6" s="137"/>
      <c r="I6" s="137"/>
      <c r="J6" s="137"/>
      <c r="K6" s="138"/>
    </row>
    <row r="7" spans="1:11" s="4" customFormat="1" ht="120.75" customHeight="1" x14ac:dyDescent="0.35">
      <c r="A7" s="155" t="s">
        <v>169</v>
      </c>
      <c r="B7" s="155"/>
      <c r="C7" s="155"/>
      <c r="D7" s="155"/>
      <c r="E7" s="155"/>
      <c r="F7" s="155"/>
      <c r="G7" s="155"/>
      <c r="H7" s="155"/>
      <c r="I7" s="155"/>
      <c r="J7" s="155"/>
      <c r="K7" s="155"/>
    </row>
    <row r="8" spans="1:11" ht="25" x14ac:dyDescent="0.3">
      <c r="A8" s="136" t="s">
        <v>64</v>
      </c>
      <c r="B8" s="137"/>
      <c r="C8" s="137"/>
      <c r="D8" s="137"/>
      <c r="E8" s="137"/>
      <c r="F8" s="137"/>
      <c r="G8" s="137"/>
      <c r="H8" s="137"/>
      <c r="I8" s="137"/>
      <c r="J8" s="137"/>
      <c r="K8" s="138"/>
    </row>
    <row r="9" spans="1:11" ht="20.5" thickBot="1" x14ac:dyDescent="0.35">
      <c r="A9" s="141"/>
      <c r="B9" s="141"/>
      <c r="C9" s="141"/>
      <c r="D9" s="141"/>
      <c r="E9" s="141"/>
      <c r="F9" s="141"/>
      <c r="G9" s="141"/>
      <c r="H9" s="141"/>
      <c r="I9" s="143"/>
      <c r="J9" s="143"/>
      <c r="K9" s="143"/>
    </row>
    <row r="10" spans="1:11" s="25" customFormat="1" ht="28.5" customHeight="1" x14ac:dyDescent="0.35">
      <c r="A10" s="144" t="s">
        <v>65</v>
      </c>
      <c r="B10" s="145"/>
      <c r="C10" s="145"/>
      <c r="D10" s="145"/>
      <c r="E10" s="145"/>
      <c r="F10" s="146"/>
    </row>
    <row r="11" spans="1:11" s="67" customFormat="1" ht="40" x14ac:dyDescent="0.35">
      <c r="A11" s="39" t="s">
        <v>66</v>
      </c>
      <c r="B11" s="8" t="s">
        <v>67</v>
      </c>
      <c r="C11" s="8" t="s">
        <v>68</v>
      </c>
      <c r="D11" s="8" t="s">
        <v>69</v>
      </c>
      <c r="E11" s="8" t="s">
        <v>70</v>
      </c>
      <c r="F11" s="40" t="s">
        <v>71</v>
      </c>
    </row>
    <row r="12" spans="1:11" s="25" customFormat="1" ht="20" x14ac:dyDescent="0.4">
      <c r="A12" s="41" t="str">
        <f>"km "&amp;B12&amp;" to km "&amp;C12</f>
        <v>km 16.2 to km 25.135</v>
      </c>
      <c r="B12" s="35">
        <v>16.2</v>
      </c>
      <c r="C12" s="35">
        <v>25.135000000000002</v>
      </c>
      <c r="D12" s="35">
        <f>C12-B12</f>
        <v>8.9350000000000023</v>
      </c>
      <c r="E12" s="46">
        <v>9</v>
      </c>
      <c r="F12" s="50">
        <v>11.8</v>
      </c>
    </row>
    <row r="13" spans="1:11" s="25" customFormat="1" ht="20" x14ac:dyDescent="0.4">
      <c r="A13" s="41" t="str">
        <f t="shared" ref="A13:A14" si="0">"km "&amp;B13&amp;" to km "&amp;C13</f>
        <v>km 25.135 to km 33</v>
      </c>
      <c r="B13" s="37">
        <v>25.135000000000002</v>
      </c>
      <c r="C13" s="35">
        <v>33</v>
      </c>
      <c r="D13" s="35">
        <f t="shared" ref="D13:D14" si="1">C13-B13</f>
        <v>7.8649999999999984</v>
      </c>
      <c r="E13" s="37">
        <v>9.6999999999999993</v>
      </c>
      <c r="F13" s="51">
        <v>14.1</v>
      </c>
    </row>
    <row r="14" spans="1:11" s="25" customFormat="1" ht="20.5" thickBot="1" x14ac:dyDescent="0.45">
      <c r="A14" s="47" t="str">
        <f t="shared" si="0"/>
        <v>km 33 to km 34.2</v>
      </c>
      <c r="B14" s="52">
        <v>33</v>
      </c>
      <c r="C14" s="52">
        <v>34.200000000000003</v>
      </c>
      <c r="D14" s="52">
        <f t="shared" si="1"/>
        <v>1.2000000000000028</v>
      </c>
      <c r="E14" s="43">
        <v>9.4</v>
      </c>
      <c r="F14" s="49">
        <v>14.1</v>
      </c>
    </row>
    <row r="15" spans="1:11" s="5" customFormat="1" ht="16.5" customHeight="1" x14ac:dyDescent="0.35">
      <c r="A15" s="3"/>
      <c r="C15" s="3"/>
      <c r="D15" s="3"/>
      <c r="E15" s="3"/>
    </row>
    <row r="16" spans="1:11" s="5" customFormat="1" ht="16.5" customHeight="1" thickBot="1" x14ac:dyDescent="0.4">
      <c r="A16" s="16"/>
      <c r="B16" s="26"/>
      <c r="C16" s="140"/>
      <c r="D16" s="140"/>
      <c r="E16" s="141"/>
      <c r="F16" s="141"/>
    </row>
    <row r="17" spans="1:11" s="6" customFormat="1" ht="25" x14ac:dyDescent="0.35">
      <c r="A17" s="151" t="s">
        <v>72</v>
      </c>
      <c r="B17" s="152"/>
      <c r="C17" s="152"/>
      <c r="D17" s="152"/>
      <c r="E17" s="152"/>
      <c r="F17" s="152"/>
      <c r="G17" s="152"/>
      <c r="H17" s="152"/>
      <c r="I17" s="152"/>
      <c r="J17" s="152"/>
      <c r="K17" s="153"/>
    </row>
    <row r="18" spans="1:11" s="32" customFormat="1" ht="40.5" customHeight="1" x14ac:dyDescent="0.35">
      <c r="A18" s="39" t="s">
        <v>66</v>
      </c>
      <c r="B18" s="34" t="s">
        <v>73</v>
      </c>
      <c r="C18" s="34" t="s">
        <v>74</v>
      </c>
      <c r="D18" s="34" t="s">
        <v>75</v>
      </c>
      <c r="E18" s="34" t="s">
        <v>76</v>
      </c>
      <c r="F18" s="8" t="s">
        <v>77</v>
      </c>
      <c r="G18" s="8" t="s">
        <v>69</v>
      </c>
      <c r="H18" s="8" t="s">
        <v>78</v>
      </c>
      <c r="I18" s="8" t="s">
        <v>79</v>
      </c>
      <c r="J18" s="8" t="s">
        <v>80</v>
      </c>
      <c r="K18" s="40" t="s">
        <v>21</v>
      </c>
    </row>
    <row r="19" spans="1:11" s="6" customFormat="1" ht="20" x14ac:dyDescent="0.4">
      <c r="A19" s="41" t="str">
        <f>"km "&amp;B19&amp;" to km "&amp;C19</f>
        <v>km 16.2 to km 19.26</v>
      </c>
      <c r="B19" s="35">
        <v>16.2</v>
      </c>
      <c r="C19" s="35">
        <v>19.260000000000002</v>
      </c>
      <c r="D19" s="46">
        <v>5.5</v>
      </c>
      <c r="E19" s="35">
        <v>0.33</v>
      </c>
      <c r="F19" s="36">
        <f>D19*E19*2309</f>
        <v>4190.835</v>
      </c>
      <c r="G19" s="35">
        <f>C19-B19</f>
        <v>3.0600000000000023</v>
      </c>
      <c r="H19" s="124">
        <f>G19*F19</f>
        <v>12823.95510000001</v>
      </c>
      <c r="I19" s="124">
        <f>ROUNDUP(H19/50,0)*50</f>
        <v>12850</v>
      </c>
      <c r="J19" s="11"/>
      <c r="K19" s="42">
        <f>J19*I19</f>
        <v>0</v>
      </c>
    </row>
    <row r="20" spans="1:11" s="6" customFormat="1" ht="20" x14ac:dyDescent="0.4">
      <c r="A20" s="41" t="str">
        <f t="shared" ref="A20:A22" si="2">"km "&amp;B20&amp;" to km "&amp;C20</f>
        <v>km 19.26 to km 25.14</v>
      </c>
      <c r="B20" s="35">
        <v>19.260000000000002</v>
      </c>
      <c r="C20" s="35">
        <v>25.14</v>
      </c>
      <c r="D20" s="37">
        <v>5.5</v>
      </c>
      <c r="E20" s="35">
        <v>0.33</v>
      </c>
      <c r="F20" s="36">
        <f t="shared" ref="F20:F22" si="3">D20*E20*2309</f>
        <v>4190.835</v>
      </c>
      <c r="G20" s="35">
        <f t="shared" ref="G20:G22" si="4">C20-B20</f>
        <v>5.879999999999999</v>
      </c>
      <c r="H20" s="124">
        <f t="shared" ref="H20:H22" si="5">G20*F20</f>
        <v>24642.109799999995</v>
      </c>
      <c r="I20" s="124">
        <f>ROUNDUP(H20/50,0)*50</f>
        <v>24650</v>
      </c>
      <c r="J20" s="11"/>
      <c r="K20" s="42">
        <f t="shared" ref="K20:K24" si="6">J20*I20</f>
        <v>0</v>
      </c>
    </row>
    <row r="21" spans="1:11" s="6" customFormat="1" ht="20" x14ac:dyDescent="0.4">
      <c r="A21" s="41" t="str">
        <f t="shared" si="2"/>
        <v>km 25.14 to km 33</v>
      </c>
      <c r="B21" s="35">
        <v>25.14</v>
      </c>
      <c r="C21" s="35">
        <v>33</v>
      </c>
      <c r="D21" s="37">
        <v>4.7</v>
      </c>
      <c r="E21" s="38">
        <v>0.28000000000000003</v>
      </c>
      <c r="F21" s="36">
        <f t="shared" si="3"/>
        <v>3038.6440000000007</v>
      </c>
      <c r="G21" s="35">
        <f t="shared" si="4"/>
        <v>7.8599999999999994</v>
      </c>
      <c r="H21" s="124">
        <f t="shared" si="5"/>
        <v>23883.741840000002</v>
      </c>
      <c r="I21" s="124">
        <f>ROUNDUP(H21/50,0)*50</f>
        <v>23900</v>
      </c>
      <c r="J21" s="11"/>
      <c r="K21" s="42">
        <f t="shared" si="6"/>
        <v>0</v>
      </c>
    </row>
    <row r="22" spans="1:11" s="6" customFormat="1" ht="20" x14ac:dyDescent="0.4">
      <c r="A22" s="41" t="str">
        <f t="shared" si="2"/>
        <v>km 33 to km 34.2</v>
      </c>
      <c r="B22" s="35">
        <v>33</v>
      </c>
      <c r="C22" s="35">
        <v>34.200000000000003</v>
      </c>
      <c r="D22" s="37">
        <v>5</v>
      </c>
      <c r="E22" s="38">
        <v>0.28000000000000003</v>
      </c>
      <c r="F22" s="36">
        <f t="shared" si="3"/>
        <v>3232.6000000000004</v>
      </c>
      <c r="G22" s="35">
        <f t="shared" si="4"/>
        <v>1.2000000000000028</v>
      </c>
      <c r="H22" s="124">
        <f t="shared" si="5"/>
        <v>3879.1200000000094</v>
      </c>
      <c r="I22" s="124">
        <f>ROUNDUP(H22/50,0)*50</f>
        <v>3900</v>
      </c>
      <c r="J22" s="11"/>
      <c r="K22" s="42">
        <f t="shared" si="6"/>
        <v>0</v>
      </c>
    </row>
    <row r="23" spans="1:11" s="6" customFormat="1" ht="22.5" customHeight="1" thickBot="1" x14ac:dyDescent="0.45">
      <c r="A23" s="59" t="s">
        <v>81</v>
      </c>
      <c r="B23" s="60"/>
      <c r="C23" s="60"/>
      <c r="D23" s="55"/>
      <c r="E23" s="61"/>
      <c r="F23" s="62"/>
      <c r="G23" s="63"/>
      <c r="H23" s="125">
        <v>6585</v>
      </c>
      <c r="I23" s="125">
        <f>ROUNDUP(H23/50,0)*50</f>
        <v>6600</v>
      </c>
      <c r="J23" s="56"/>
      <c r="K23" s="57">
        <f t="shared" si="6"/>
        <v>0</v>
      </c>
    </row>
    <row r="24" spans="1:11" ht="21" thickTop="1" thickBot="1" x14ac:dyDescent="0.45">
      <c r="A24" s="147" t="s">
        <v>82</v>
      </c>
      <c r="B24" s="148"/>
      <c r="C24" s="148"/>
      <c r="D24" s="148"/>
      <c r="E24" s="148"/>
      <c r="F24" s="148"/>
      <c r="G24" s="149"/>
      <c r="H24" s="126">
        <f>SUM(H19:H23)</f>
        <v>71813.926740000024</v>
      </c>
      <c r="I24" s="126">
        <f>SUM(I19:I23)</f>
        <v>71900</v>
      </c>
      <c r="J24" s="53">
        <v>11.75</v>
      </c>
      <c r="K24" s="54">
        <f t="shared" si="6"/>
        <v>844825</v>
      </c>
    </row>
    <row r="25" spans="1:11" ht="20.5" thickBot="1" x14ac:dyDescent="0.45">
      <c r="A25" s="44"/>
      <c r="B25" s="44"/>
      <c r="C25" s="44"/>
      <c r="D25" s="44"/>
      <c r="E25" s="44"/>
      <c r="F25" s="44"/>
      <c r="G25" s="44"/>
      <c r="H25" s="44"/>
      <c r="I25" s="25"/>
      <c r="J25" s="45"/>
      <c r="K25" s="45"/>
    </row>
    <row r="26" spans="1:11" ht="25" x14ac:dyDescent="0.3">
      <c r="A26" s="144" t="s">
        <v>83</v>
      </c>
      <c r="B26" s="145"/>
      <c r="C26" s="145"/>
      <c r="D26" s="145"/>
      <c r="E26" s="145"/>
      <c r="F26" s="145"/>
      <c r="G26" s="145"/>
      <c r="H26" s="145"/>
      <c r="I26" s="145"/>
      <c r="J26" s="145"/>
      <c r="K26" s="146"/>
    </row>
    <row r="27" spans="1:11" ht="40" x14ac:dyDescent="0.3">
      <c r="A27" s="39" t="s">
        <v>66</v>
      </c>
      <c r="B27" s="34" t="s">
        <v>73</v>
      </c>
      <c r="C27" s="34" t="s">
        <v>74</v>
      </c>
      <c r="D27" s="34" t="s">
        <v>75</v>
      </c>
      <c r="E27" s="34" t="s">
        <v>76</v>
      </c>
      <c r="F27" s="8" t="s">
        <v>77</v>
      </c>
      <c r="G27" s="8" t="s">
        <v>69</v>
      </c>
      <c r="H27" s="8" t="s">
        <v>78</v>
      </c>
      <c r="I27" s="8" t="s">
        <v>79</v>
      </c>
      <c r="J27" s="8" t="s">
        <v>80</v>
      </c>
      <c r="K27" s="40" t="s">
        <v>21</v>
      </c>
    </row>
    <row r="28" spans="1:11" ht="20" x14ac:dyDescent="0.4">
      <c r="A28" s="48" t="str">
        <f>"km "&amp;B28&amp;" to km "&amp;C28</f>
        <v>km 16.2 to km 19.26</v>
      </c>
      <c r="B28" s="35">
        <v>16.2</v>
      </c>
      <c r="C28" s="35">
        <v>19.260000000000002</v>
      </c>
      <c r="D28" s="46">
        <v>13</v>
      </c>
      <c r="E28" s="38">
        <v>0.05</v>
      </c>
      <c r="F28" s="36">
        <f>D28*E28*2330</f>
        <v>1514.5</v>
      </c>
      <c r="G28" s="35">
        <f>C28-B28</f>
        <v>3.0600000000000023</v>
      </c>
      <c r="H28" s="124">
        <f>F28*G28</f>
        <v>4634.3700000000035</v>
      </c>
      <c r="I28" s="124">
        <f>ROUNDUP(H28/50,0)*50</f>
        <v>4650</v>
      </c>
      <c r="J28" s="11"/>
      <c r="K28" s="42">
        <f>I28*J28</f>
        <v>0</v>
      </c>
    </row>
    <row r="29" spans="1:11" ht="20" x14ac:dyDescent="0.4">
      <c r="A29" s="48" t="str">
        <f t="shared" ref="A29:A31" si="7">"km "&amp;B29&amp;" to km "&amp;C29</f>
        <v>km 19.26 to km 25.14</v>
      </c>
      <c r="B29" s="35">
        <v>19.260000000000002</v>
      </c>
      <c r="C29" s="35">
        <v>25.14</v>
      </c>
      <c r="D29" s="46">
        <v>13</v>
      </c>
      <c r="E29" s="38">
        <v>0.1</v>
      </c>
      <c r="F29" s="36">
        <f t="shared" ref="F29:F31" si="8">D29*E29*2330</f>
        <v>3029</v>
      </c>
      <c r="G29" s="35">
        <f t="shared" ref="G29:G31" si="9">C29-B29</f>
        <v>5.879999999999999</v>
      </c>
      <c r="H29" s="124">
        <f t="shared" ref="H29:H31" si="10">F29*G29</f>
        <v>17810.519999999997</v>
      </c>
      <c r="I29" s="124">
        <f t="shared" ref="I29:I32" si="11">ROUNDUP(H29/50,0)*50</f>
        <v>17850</v>
      </c>
      <c r="J29" s="11"/>
      <c r="K29" s="42">
        <f t="shared" ref="K29:K33" si="12">I29*J29</f>
        <v>0</v>
      </c>
    </row>
    <row r="30" spans="1:11" ht="20" x14ac:dyDescent="0.4">
      <c r="A30" s="48" t="str">
        <f t="shared" si="7"/>
        <v>km 25.14 to km 33</v>
      </c>
      <c r="B30" s="35">
        <v>25.14</v>
      </c>
      <c r="C30" s="35">
        <v>33</v>
      </c>
      <c r="D30" s="46">
        <v>4.7</v>
      </c>
      <c r="E30" s="38">
        <v>0.05</v>
      </c>
      <c r="F30" s="36">
        <f t="shared" si="8"/>
        <v>547.55000000000007</v>
      </c>
      <c r="G30" s="35">
        <f t="shared" si="9"/>
        <v>7.8599999999999994</v>
      </c>
      <c r="H30" s="124">
        <f t="shared" si="10"/>
        <v>4303.7430000000004</v>
      </c>
      <c r="I30" s="124">
        <f t="shared" si="11"/>
        <v>4350</v>
      </c>
      <c r="J30" s="11"/>
      <c r="K30" s="42">
        <f t="shared" si="12"/>
        <v>0</v>
      </c>
    </row>
    <row r="31" spans="1:11" ht="20" x14ac:dyDescent="0.4">
      <c r="A31" s="48" t="str">
        <f t="shared" si="7"/>
        <v>km 33 to km 34.2</v>
      </c>
      <c r="B31" s="35">
        <v>33</v>
      </c>
      <c r="C31" s="35">
        <v>34.200000000000003</v>
      </c>
      <c r="D31" s="46">
        <v>5</v>
      </c>
      <c r="E31" s="38">
        <v>0.05</v>
      </c>
      <c r="F31" s="36">
        <f t="shared" si="8"/>
        <v>582.5</v>
      </c>
      <c r="G31" s="35">
        <f t="shared" si="9"/>
        <v>1.2000000000000028</v>
      </c>
      <c r="H31" s="124">
        <f t="shared" si="10"/>
        <v>699.00000000000171</v>
      </c>
      <c r="I31" s="124">
        <f t="shared" si="11"/>
        <v>700</v>
      </c>
      <c r="J31" s="11"/>
      <c r="K31" s="42">
        <f t="shared" si="12"/>
        <v>0</v>
      </c>
    </row>
    <row r="32" spans="1:11" ht="20.5" thickBot="1" x14ac:dyDescent="0.45">
      <c r="A32" s="64" t="s">
        <v>81</v>
      </c>
      <c r="B32" s="60"/>
      <c r="C32" s="60"/>
      <c r="D32" s="65"/>
      <c r="E32" s="61"/>
      <c r="F32" s="66"/>
      <c r="G32" s="66"/>
      <c r="H32" s="125">
        <v>2770</v>
      </c>
      <c r="I32" s="125">
        <f t="shared" si="11"/>
        <v>2800</v>
      </c>
      <c r="J32" s="58"/>
      <c r="K32" s="57">
        <f t="shared" si="12"/>
        <v>0</v>
      </c>
    </row>
    <row r="33" spans="1:11" ht="21" thickTop="1" thickBot="1" x14ac:dyDescent="0.45">
      <c r="A33" s="79" t="s">
        <v>82</v>
      </c>
      <c r="B33" s="80"/>
      <c r="C33" s="80"/>
      <c r="D33" s="80"/>
      <c r="E33" s="80"/>
      <c r="F33" s="80"/>
      <c r="G33" s="80"/>
      <c r="H33" s="127"/>
      <c r="I33" s="126">
        <f>SUM(I28:I32)</f>
        <v>30350</v>
      </c>
      <c r="J33" s="53">
        <v>35.5</v>
      </c>
      <c r="K33" s="54">
        <f t="shared" si="12"/>
        <v>1077425</v>
      </c>
    </row>
    <row r="34" spans="1:11" ht="14.5" thickBot="1" x14ac:dyDescent="0.35"/>
    <row r="35" spans="1:11" ht="25" x14ac:dyDescent="0.3">
      <c r="A35" s="144" t="s">
        <v>84</v>
      </c>
      <c r="B35" s="145"/>
      <c r="C35" s="145"/>
      <c r="D35" s="145"/>
      <c r="E35" s="145"/>
      <c r="F35" s="145"/>
      <c r="G35" s="145"/>
      <c r="H35" s="145"/>
      <c r="I35" s="145"/>
      <c r="J35" s="145"/>
      <c r="K35" s="146"/>
    </row>
    <row r="36" spans="1:11" ht="40" x14ac:dyDescent="0.3">
      <c r="A36" s="39" t="s">
        <v>66</v>
      </c>
      <c r="B36" s="34" t="s">
        <v>73</v>
      </c>
      <c r="C36" s="34" t="s">
        <v>74</v>
      </c>
      <c r="D36" s="34" t="s">
        <v>75</v>
      </c>
      <c r="E36" s="34" t="s">
        <v>76</v>
      </c>
      <c r="F36" s="8" t="s">
        <v>77</v>
      </c>
      <c r="G36" s="8" t="s">
        <v>69</v>
      </c>
      <c r="H36" s="8" t="s">
        <v>78</v>
      </c>
      <c r="I36" s="8" t="s">
        <v>79</v>
      </c>
      <c r="J36" s="8" t="s">
        <v>80</v>
      </c>
      <c r="K36" s="40" t="s">
        <v>21</v>
      </c>
    </row>
    <row r="37" spans="1:11" ht="20" x14ac:dyDescent="0.4">
      <c r="A37" s="48" t="str">
        <f>"km "&amp;B37&amp;" to km "&amp;C37</f>
        <v>km 16.2 to km 19.26</v>
      </c>
      <c r="B37" s="35">
        <v>16.2</v>
      </c>
      <c r="C37" s="35">
        <v>19.260000000000002</v>
      </c>
      <c r="D37" s="46">
        <v>13</v>
      </c>
      <c r="E37" s="38">
        <v>0.02</v>
      </c>
      <c r="F37" s="36">
        <f>D37*E37*2330</f>
        <v>605.80000000000007</v>
      </c>
      <c r="G37" s="35">
        <f t="shared" ref="G37" si="13">C37-B37</f>
        <v>3.0600000000000023</v>
      </c>
      <c r="H37" s="124">
        <f t="shared" ref="H37" si="14">F37*G37</f>
        <v>1853.7480000000016</v>
      </c>
      <c r="I37" s="124">
        <f t="shared" ref="I37" si="15">ROUNDUP(H37/50,0)*50</f>
        <v>1900</v>
      </c>
      <c r="J37" s="11"/>
      <c r="K37" s="42"/>
    </row>
    <row r="38" spans="1:11" s="6" customFormat="1" ht="20.5" thickBot="1" x14ac:dyDescent="0.45">
      <c r="A38" s="59" t="s">
        <v>81</v>
      </c>
      <c r="B38" s="60"/>
      <c r="C38" s="60"/>
      <c r="D38" s="55"/>
      <c r="E38" s="61"/>
      <c r="F38" s="62"/>
      <c r="G38" s="63"/>
      <c r="H38" s="125"/>
      <c r="I38" s="125">
        <v>199</v>
      </c>
      <c r="J38" s="56"/>
      <c r="K38" s="57"/>
    </row>
    <row r="39" spans="1:11" ht="21" thickTop="1" thickBot="1" x14ac:dyDescent="0.45">
      <c r="A39" s="79" t="s">
        <v>82</v>
      </c>
      <c r="B39" s="80"/>
      <c r="C39" s="80"/>
      <c r="D39" s="80"/>
      <c r="E39" s="80"/>
      <c r="F39" s="80"/>
      <c r="G39" s="80"/>
      <c r="H39" s="127"/>
      <c r="I39" s="126">
        <f>SUM(I34:I38)</f>
        <v>2099</v>
      </c>
      <c r="J39" s="53">
        <v>39</v>
      </c>
      <c r="K39" s="54">
        <f t="shared" ref="K39" si="16">J39*I39</f>
        <v>81861</v>
      </c>
    </row>
    <row r="40" spans="1:11" ht="27.75" customHeight="1" x14ac:dyDescent="0.3"/>
    <row r="41" spans="1:11" ht="27.75" customHeight="1" x14ac:dyDescent="0.3">
      <c r="A41" s="123"/>
      <c r="B41" s="123"/>
      <c r="C41" s="123"/>
      <c r="D41" s="123"/>
      <c r="E41" s="123"/>
      <c r="F41" s="123"/>
      <c r="G41" s="123"/>
      <c r="H41" s="123"/>
      <c r="I41" s="114">
        <v>0.1</v>
      </c>
      <c r="J41" s="84" t="s">
        <v>85</v>
      </c>
      <c r="K41" s="68">
        <f>I41*K42</f>
        <v>200411.1</v>
      </c>
    </row>
    <row r="42" spans="1:11" ht="30" customHeight="1" x14ac:dyDescent="0.3">
      <c r="A42" s="150" t="s">
        <v>86</v>
      </c>
      <c r="B42" s="150"/>
      <c r="C42" s="150"/>
      <c r="D42" s="150"/>
      <c r="E42" s="150"/>
      <c r="F42" s="150"/>
      <c r="G42" s="150"/>
      <c r="H42" s="150"/>
      <c r="I42" s="150"/>
      <c r="J42" s="150"/>
      <c r="K42" s="68">
        <f>SUM(K39,K33,K24)</f>
        <v>2004111</v>
      </c>
    </row>
    <row r="43" spans="1:11" ht="30" customHeight="1" x14ac:dyDescent="0.3">
      <c r="A43" s="123"/>
      <c r="B43" s="123"/>
      <c r="C43" s="123"/>
      <c r="D43" s="123"/>
      <c r="E43" s="123"/>
      <c r="F43" s="123"/>
      <c r="G43" s="123"/>
      <c r="H43" s="84" t="s">
        <v>165</v>
      </c>
      <c r="I43" s="114">
        <v>0.09</v>
      </c>
      <c r="J43" s="84" t="s">
        <v>51</v>
      </c>
      <c r="K43" s="68">
        <f>I43*(K42+K41)</f>
        <v>198406.989</v>
      </c>
    </row>
    <row r="44" spans="1:11" ht="30" customHeight="1" x14ac:dyDescent="0.3">
      <c r="A44" s="123"/>
      <c r="B44" s="123"/>
      <c r="C44" s="123"/>
      <c r="D44" s="123"/>
      <c r="E44" s="123"/>
      <c r="F44" s="123"/>
      <c r="G44" s="123"/>
      <c r="H44" s="123"/>
      <c r="I44" s="123"/>
      <c r="J44" s="84" t="s">
        <v>87</v>
      </c>
      <c r="K44" s="68">
        <f>SUM(K41:K43)</f>
        <v>2402929.0890000002</v>
      </c>
    </row>
    <row r="45" spans="1:11" ht="30" customHeight="1" x14ac:dyDescent="0.3"/>
    <row r="57" ht="19.5" customHeight="1" x14ac:dyDescent="0.3"/>
    <row r="58" ht="19.5" customHeight="1" x14ac:dyDescent="0.3"/>
    <row r="59" ht="19.5" customHeight="1" x14ac:dyDescent="0.3"/>
    <row r="63" ht="33" customHeight="1" x14ac:dyDescent="0.3"/>
    <row r="65" spans="1:1" ht="20.25" customHeight="1" x14ac:dyDescent="0.3"/>
    <row r="66" spans="1:1" ht="20.25" customHeight="1" x14ac:dyDescent="0.3"/>
    <row r="76" spans="1:1" x14ac:dyDescent="0.3">
      <c r="A76" s="2"/>
    </row>
    <row r="77" spans="1:1" x14ac:dyDescent="0.3">
      <c r="A77" s="2"/>
    </row>
    <row r="78" spans="1:1" x14ac:dyDescent="0.3">
      <c r="A78" s="2"/>
    </row>
    <row r="79" spans="1:1" x14ac:dyDescent="0.3">
      <c r="A79" s="2"/>
    </row>
    <row r="80" spans="1:1" x14ac:dyDescent="0.3">
      <c r="A80" s="2"/>
    </row>
    <row r="81" spans="1:1" x14ac:dyDescent="0.3">
      <c r="A81" s="2"/>
    </row>
    <row r="82" spans="1:1" x14ac:dyDescent="0.3">
      <c r="A82" s="2"/>
    </row>
    <row r="83" spans="1:1" x14ac:dyDescent="0.3">
      <c r="A83" s="2"/>
    </row>
    <row r="84" spans="1:1" x14ac:dyDescent="0.3">
      <c r="A84" s="2"/>
    </row>
    <row r="85" spans="1:1" x14ac:dyDescent="0.3">
      <c r="A85" s="2"/>
    </row>
    <row r="86" spans="1:1" x14ac:dyDescent="0.3">
      <c r="A86" s="2"/>
    </row>
    <row r="87" spans="1:1" x14ac:dyDescent="0.3">
      <c r="A87" s="2"/>
    </row>
    <row r="88" spans="1:1" x14ac:dyDescent="0.3">
      <c r="A88" s="2"/>
    </row>
    <row r="89" spans="1:1" x14ac:dyDescent="0.3">
      <c r="A89" s="2"/>
    </row>
    <row r="90" spans="1:1" x14ac:dyDescent="0.3">
      <c r="A90" s="2"/>
    </row>
    <row r="91" spans="1:1" x14ac:dyDescent="0.3">
      <c r="A91" s="2"/>
    </row>
    <row r="92" spans="1:1" x14ac:dyDescent="0.3">
      <c r="A92" s="2"/>
    </row>
    <row r="93" spans="1:1" x14ac:dyDescent="0.3">
      <c r="A93" s="2"/>
    </row>
    <row r="94" spans="1:1" x14ac:dyDescent="0.3">
      <c r="A94" s="2"/>
    </row>
    <row r="95" spans="1:1" x14ac:dyDescent="0.3">
      <c r="A95" s="2"/>
    </row>
    <row r="96" spans="1:1" x14ac:dyDescent="0.3">
      <c r="A96" s="2"/>
    </row>
    <row r="97" spans="1:1" x14ac:dyDescent="0.3">
      <c r="A97" s="2"/>
    </row>
    <row r="98" spans="1:1" x14ac:dyDescent="0.3">
      <c r="A98" s="2"/>
    </row>
    <row r="99" spans="1:1" x14ac:dyDescent="0.3">
      <c r="A99" s="2"/>
    </row>
    <row r="100" spans="1:1" x14ac:dyDescent="0.3">
      <c r="A100" s="2"/>
    </row>
    <row r="101" spans="1:1" x14ac:dyDescent="0.3">
      <c r="A101" s="2"/>
    </row>
  </sheetData>
  <mergeCells count="21">
    <mergeCell ref="A1:K1"/>
    <mergeCell ref="A6:K6"/>
    <mergeCell ref="A8:K8"/>
    <mergeCell ref="A2:D2"/>
    <mergeCell ref="A7:K7"/>
    <mergeCell ref="A3:D3"/>
    <mergeCell ref="A4:D4"/>
    <mergeCell ref="E4:H4"/>
    <mergeCell ref="A5:D5"/>
    <mergeCell ref="E5:H5"/>
    <mergeCell ref="A24:G24"/>
    <mergeCell ref="A35:K35"/>
    <mergeCell ref="A42:J42"/>
    <mergeCell ref="A17:K17"/>
    <mergeCell ref="A26:K26"/>
    <mergeCell ref="A9:D9"/>
    <mergeCell ref="E9:H9"/>
    <mergeCell ref="I9:K9"/>
    <mergeCell ref="A10:F10"/>
    <mergeCell ref="C16:D16"/>
    <mergeCell ref="E16:F16"/>
  </mergeCells>
  <printOptions horizontalCentered="1"/>
  <pageMargins left="0.70866141732283472" right="0.70866141732283472" top="0.94488188976377963" bottom="0.74803149606299213" header="0.39370078740157483" footer="0.31496062992125984"/>
  <pageSetup scale="39" fitToHeight="0" orientation="portrait" r:id="rId1"/>
  <headerFooter differentFirst="1" scaleWithDoc="0">
    <oddFooter>&amp;R&amp;P of &amp;N&amp;L&amp;"Calibri"&amp;11&amp;K000000Revised: January 2023_x000D_&amp;1#&amp;"Calibri"&amp;11&amp;K000000Classification: Public</oddFooter>
    <firstHeader>&amp;L&amp;G&amp;R&amp;"Arial,Bold"&amp;16&amp;U           Surfacing Strategy and Basic Structural Design
&amp;"Arial,Regular"&amp;10&amp;UECG Vol 1 - Appendix I</firstHeader>
    <firstFooter>&amp;R&amp;P of &amp;N&amp;L&amp;"Calibri"&amp;11&amp;K000000&amp;"Calibri,Regular"&amp;K000000Revised: February 2023_x000D_&amp;1#&amp;"Calibri"&amp;11&amp;K000000Classification: Public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1"/>
  <sheetViews>
    <sheetView view="pageLayout" topLeftCell="A34" zoomScale="70" zoomScaleNormal="70" zoomScalePageLayoutView="70" workbookViewId="0">
      <selection activeCell="D17" sqref="D17"/>
    </sheetView>
  </sheetViews>
  <sheetFormatPr defaultColWidth="9.1796875" defaultRowHeight="14" x14ac:dyDescent="0.3"/>
  <cols>
    <col min="1" max="1" width="11.26953125" style="17" customWidth="1"/>
    <col min="2" max="2" width="10.81640625" style="1" customWidth="1"/>
    <col min="3" max="3" width="70.1796875" style="1" customWidth="1"/>
    <col min="4" max="4" width="18.26953125" style="22" customWidth="1"/>
    <col min="5" max="5" width="17" style="1" customWidth="1"/>
    <col min="6" max="6" width="22.81640625" style="1" customWidth="1"/>
    <col min="7" max="7" width="23.7265625" style="21" customWidth="1"/>
    <col min="8" max="16384" width="9.1796875" style="1"/>
  </cols>
  <sheetData>
    <row r="1" spans="1:7" ht="25" x14ac:dyDescent="0.3">
      <c r="A1" s="159" t="s">
        <v>0</v>
      </c>
      <c r="B1" s="159"/>
      <c r="C1" s="159"/>
      <c r="D1" s="159"/>
      <c r="E1" s="159"/>
      <c r="F1" s="159"/>
      <c r="G1" s="159"/>
    </row>
    <row r="2" spans="1:7" s="70" customFormat="1" ht="15" customHeight="1" x14ac:dyDescent="0.35">
      <c r="A2" s="160" t="s">
        <v>1</v>
      </c>
      <c r="B2" s="160"/>
      <c r="C2" s="160"/>
      <c r="D2" s="71" t="s">
        <v>88</v>
      </c>
      <c r="E2" s="70" t="s">
        <v>89</v>
      </c>
      <c r="F2" s="87" t="s">
        <v>90</v>
      </c>
      <c r="G2" s="75" t="s">
        <v>4</v>
      </c>
    </row>
    <row r="3" spans="1:7" s="14" customFormat="1" ht="24" customHeight="1" x14ac:dyDescent="0.35">
      <c r="A3" s="140" t="s">
        <v>104</v>
      </c>
      <c r="B3" s="140"/>
      <c r="C3" s="140"/>
      <c r="D3" s="88" t="s">
        <v>105</v>
      </c>
      <c r="E3" s="89" t="s">
        <v>106</v>
      </c>
      <c r="F3" s="68" t="s">
        <v>106</v>
      </c>
      <c r="G3" s="76" t="s">
        <v>5</v>
      </c>
    </row>
    <row r="4" spans="1:7" s="14" customFormat="1" ht="20.25" customHeight="1" x14ac:dyDescent="0.35">
      <c r="A4" s="157" t="s">
        <v>91</v>
      </c>
      <c r="B4" s="157"/>
      <c r="C4" s="157"/>
      <c r="D4" s="90" t="s">
        <v>92</v>
      </c>
      <c r="E4" s="85" t="s">
        <v>93</v>
      </c>
      <c r="F4" s="91" t="s">
        <v>94</v>
      </c>
      <c r="G4" s="91" t="s">
        <v>95</v>
      </c>
    </row>
    <row r="5" spans="1:7" s="14" customFormat="1" ht="24" customHeight="1" x14ac:dyDescent="0.35">
      <c r="A5" s="140" t="s">
        <v>107</v>
      </c>
      <c r="B5" s="140"/>
      <c r="C5" s="140"/>
      <c r="D5" s="88" t="s">
        <v>108</v>
      </c>
      <c r="E5" s="82" t="s">
        <v>109</v>
      </c>
      <c r="F5" s="92" t="s">
        <v>96</v>
      </c>
      <c r="G5" s="93">
        <v>1</v>
      </c>
    </row>
    <row r="6" spans="1:7" s="70" customFormat="1" ht="15" customHeight="1" x14ac:dyDescent="0.35">
      <c r="A6" s="157" t="s">
        <v>63</v>
      </c>
      <c r="B6" s="157"/>
      <c r="C6" s="157"/>
      <c r="D6" s="90" t="s">
        <v>178</v>
      </c>
      <c r="E6" s="90" t="s">
        <v>179</v>
      </c>
      <c r="F6" s="91" t="s">
        <v>180</v>
      </c>
      <c r="G6" s="94" t="s">
        <v>12</v>
      </c>
    </row>
    <row r="7" spans="1:7" s="15" customFormat="1" ht="24" customHeight="1" x14ac:dyDescent="0.35">
      <c r="A7" s="135" t="s">
        <v>110</v>
      </c>
      <c r="B7" s="135"/>
      <c r="C7" s="135"/>
      <c r="D7" s="95" t="s">
        <v>176</v>
      </c>
      <c r="E7" s="95" t="s">
        <v>177</v>
      </c>
      <c r="F7" s="122">
        <f>D7*E7</f>
        <v>575.28</v>
      </c>
      <c r="G7" s="77" t="s">
        <v>13</v>
      </c>
    </row>
    <row r="8" spans="1:7" s="4" customFormat="1" ht="25" x14ac:dyDescent="0.35">
      <c r="A8" s="159" t="s">
        <v>14</v>
      </c>
      <c r="B8" s="159"/>
      <c r="C8" s="159"/>
      <c r="D8" s="159"/>
      <c r="E8" s="159"/>
      <c r="F8" s="159"/>
      <c r="G8" s="159"/>
    </row>
    <row r="9" spans="1:7" s="4" customFormat="1" ht="114.75" customHeight="1" x14ac:dyDescent="0.35">
      <c r="A9" s="155" t="s">
        <v>111</v>
      </c>
      <c r="B9" s="155"/>
      <c r="C9" s="155"/>
      <c r="D9" s="155"/>
      <c r="E9" s="155"/>
      <c r="F9" s="155"/>
      <c r="G9" s="155"/>
    </row>
    <row r="10" spans="1:7" ht="25" x14ac:dyDescent="0.3">
      <c r="A10" s="159" t="s">
        <v>97</v>
      </c>
      <c r="B10" s="159"/>
      <c r="C10" s="159"/>
      <c r="D10" s="159"/>
      <c r="E10" s="159"/>
      <c r="F10" s="159"/>
      <c r="G10" s="159"/>
    </row>
    <row r="11" spans="1:7" s="30" customFormat="1" ht="54" x14ac:dyDescent="0.3">
      <c r="A11" s="96" t="s">
        <v>98</v>
      </c>
      <c r="B11" s="96" t="s">
        <v>99</v>
      </c>
      <c r="C11" s="96" t="s">
        <v>100</v>
      </c>
      <c r="D11" s="97" t="s">
        <v>101</v>
      </c>
      <c r="E11" s="96" t="s">
        <v>19</v>
      </c>
      <c r="F11" s="98" t="s">
        <v>20</v>
      </c>
      <c r="G11" s="99" t="s">
        <v>21</v>
      </c>
    </row>
    <row r="12" spans="1:7" ht="17.5" x14ac:dyDescent="0.35">
      <c r="A12" s="100">
        <v>1</v>
      </c>
      <c r="B12" s="100" t="s">
        <v>112</v>
      </c>
      <c r="C12" s="101" t="s">
        <v>85</v>
      </c>
      <c r="D12" s="102">
        <v>1</v>
      </c>
      <c r="E12" s="100" t="s">
        <v>45</v>
      </c>
      <c r="F12" s="103">
        <v>200000</v>
      </c>
      <c r="G12" s="104">
        <f>F12*D12</f>
        <v>200000</v>
      </c>
    </row>
    <row r="13" spans="1:7" ht="17.5" x14ac:dyDescent="0.35">
      <c r="A13" s="100">
        <v>2</v>
      </c>
      <c r="B13" s="100" t="s">
        <v>113</v>
      </c>
      <c r="C13" s="101" t="s">
        <v>114</v>
      </c>
      <c r="D13" s="102">
        <v>500</v>
      </c>
      <c r="E13" s="100" t="s">
        <v>115</v>
      </c>
      <c r="F13" s="103">
        <v>300</v>
      </c>
      <c r="G13" s="104">
        <f t="shared" ref="G13:G34" si="0">F13*D13</f>
        <v>150000</v>
      </c>
    </row>
    <row r="14" spans="1:7" ht="17.5" x14ac:dyDescent="0.35">
      <c r="A14" s="100">
        <v>3</v>
      </c>
      <c r="B14" s="100" t="s">
        <v>116</v>
      </c>
      <c r="C14" s="101" t="s">
        <v>117</v>
      </c>
      <c r="D14" s="102">
        <v>1</v>
      </c>
      <c r="E14" s="100" t="s">
        <v>45</v>
      </c>
      <c r="F14" s="103">
        <v>5000</v>
      </c>
      <c r="G14" s="104">
        <f t="shared" si="0"/>
        <v>5000</v>
      </c>
    </row>
    <row r="15" spans="1:7" ht="17.5" x14ac:dyDescent="0.35">
      <c r="A15" s="100">
        <v>4</v>
      </c>
      <c r="B15" s="100" t="s">
        <v>118</v>
      </c>
      <c r="C15" s="101" t="s">
        <v>119</v>
      </c>
      <c r="D15" s="102">
        <v>1</v>
      </c>
      <c r="E15" s="100" t="s">
        <v>45</v>
      </c>
      <c r="F15" s="103">
        <v>20000</v>
      </c>
      <c r="G15" s="104">
        <f t="shared" si="0"/>
        <v>20000</v>
      </c>
    </row>
    <row r="16" spans="1:7" ht="17.5" x14ac:dyDescent="0.35">
      <c r="A16" s="100">
        <v>5</v>
      </c>
      <c r="B16" s="100" t="s">
        <v>120</v>
      </c>
      <c r="C16" s="101" t="s">
        <v>121</v>
      </c>
      <c r="D16" s="102">
        <v>6</v>
      </c>
      <c r="E16" s="100" t="s">
        <v>122</v>
      </c>
      <c r="F16" s="103">
        <v>5000</v>
      </c>
      <c r="G16" s="104">
        <f t="shared" si="0"/>
        <v>30000</v>
      </c>
    </row>
    <row r="17" spans="1:7" ht="17.5" x14ac:dyDescent="0.35">
      <c r="A17" s="100">
        <v>6</v>
      </c>
      <c r="B17" s="100" t="s">
        <v>123</v>
      </c>
      <c r="C17" s="101" t="s">
        <v>124</v>
      </c>
      <c r="D17" s="102">
        <v>91</v>
      </c>
      <c r="E17" s="100" t="s">
        <v>125</v>
      </c>
      <c r="F17" s="103">
        <v>235.5</v>
      </c>
      <c r="G17" s="104">
        <f t="shared" si="0"/>
        <v>21430.5</v>
      </c>
    </row>
    <row r="18" spans="1:7" ht="17.5" x14ac:dyDescent="0.35">
      <c r="A18" s="100">
        <v>7</v>
      </c>
      <c r="B18" s="100" t="s">
        <v>126</v>
      </c>
      <c r="C18" s="101" t="s">
        <v>127</v>
      </c>
      <c r="D18" s="102">
        <v>103</v>
      </c>
      <c r="E18" s="100" t="s">
        <v>128</v>
      </c>
      <c r="F18" s="103">
        <v>750</v>
      </c>
      <c r="G18" s="104">
        <f t="shared" si="0"/>
        <v>77250</v>
      </c>
    </row>
    <row r="19" spans="1:7" ht="17.5" x14ac:dyDescent="0.35">
      <c r="A19" s="100">
        <v>8</v>
      </c>
      <c r="B19" s="100" t="s">
        <v>129</v>
      </c>
      <c r="C19" s="101" t="s">
        <v>130</v>
      </c>
      <c r="D19" s="102">
        <v>39</v>
      </c>
      <c r="E19" s="100" t="s">
        <v>128</v>
      </c>
      <c r="F19" s="103">
        <v>775</v>
      </c>
      <c r="G19" s="104">
        <f t="shared" si="0"/>
        <v>30225</v>
      </c>
    </row>
    <row r="20" spans="1:7" ht="17.5" x14ac:dyDescent="0.35">
      <c r="A20" s="100">
        <v>9</v>
      </c>
      <c r="B20" s="100" t="s">
        <v>131</v>
      </c>
      <c r="C20" s="101" t="s">
        <v>132</v>
      </c>
      <c r="D20" s="102">
        <v>180</v>
      </c>
      <c r="E20" s="100" t="s">
        <v>128</v>
      </c>
      <c r="F20" s="103">
        <v>1250</v>
      </c>
      <c r="G20" s="104">
        <f t="shared" si="0"/>
        <v>225000</v>
      </c>
    </row>
    <row r="21" spans="1:7" ht="17.5" x14ac:dyDescent="0.35">
      <c r="A21" s="100">
        <v>10</v>
      </c>
      <c r="B21" s="100" t="s">
        <v>133</v>
      </c>
      <c r="C21" s="101" t="s">
        <v>134</v>
      </c>
      <c r="D21" s="102">
        <v>13784</v>
      </c>
      <c r="E21" s="100" t="s">
        <v>128</v>
      </c>
      <c r="F21" s="103">
        <v>1.8</v>
      </c>
      <c r="G21" s="104">
        <f t="shared" si="0"/>
        <v>24811.200000000001</v>
      </c>
    </row>
    <row r="22" spans="1:7" ht="17.5" x14ac:dyDescent="0.35">
      <c r="A22" s="100">
        <v>11</v>
      </c>
      <c r="B22" s="100" t="s">
        <v>135</v>
      </c>
      <c r="C22" s="101" t="s">
        <v>136</v>
      </c>
      <c r="D22" s="102">
        <v>19678</v>
      </c>
      <c r="E22" s="100" t="s">
        <v>137</v>
      </c>
      <c r="F22" s="103">
        <v>2.35</v>
      </c>
      <c r="G22" s="104">
        <f t="shared" si="0"/>
        <v>46243.3</v>
      </c>
    </row>
    <row r="23" spans="1:7" ht="17.5" x14ac:dyDescent="0.35">
      <c r="A23" s="100">
        <v>12</v>
      </c>
      <c r="B23" s="100" t="s">
        <v>138</v>
      </c>
      <c r="C23" s="101" t="s">
        <v>139</v>
      </c>
      <c r="D23" s="102">
        <v>33462</v>
      </c>
      <c r="E23" s="100" t="s">
        <v>137</v>
      </c>
      <c r="F23" s="103">
        <v>1.45</v>
      </c>
      <c r="G23" s="104">
        <f t="shared" si="0"/>
        <v>48519.9</v>
      </c>
    </row>
    <row r="24" spans="1:7" ht="17.5" x14ac:dyDescent="0.35">
      <c r="A24" s="100">
        <v>13</v>
      </c>
      <c r="B24" s="100" t="s">
        <v>140</v>
      </c>
      <c r="C24" s="101" t="s">
        <v>141</v>
      </c>
      <c r="D24" s="102">
        <v>1</v>
      </c>
      <c r="E24" s="100" t="s">
        <v>45</v>
      </c>
      <c r="F24" s="103">
        <v>10000</v>
      </c>
      <c r="G24" s="104">
        <f t="shared" si="0"/>
        <v>10000</v>
      </c>
    </row>
    <row r="25" spans="1:7" ht="17.5" x14ac:dyDescent="0.35">
      <c r="A25" s="100">
        <v>14</v>
      </c>
      <c r="B25" s="100" t="s">
        <v>142</v>
      </c>
      <c r="C25" s="101" t="s">
        <v>143</v>
      </c>
      <c r="D25" s="102">
        <v>1</v>
      </c>
      <c r="E25" s="100" t="s">
        <v>45</v>
      </c>
      <c r="F25" s="105">
        <v>3000</v>
      </c>
      <c r="G25" s="104">
        <f t="shared" si="0"/>
        <v>3000</v>
      </c>
    </row>
    <row r="26" spans="1:7" ht="17.5" x14ac:dyDescent="0.35">
      <c r="A26" s="100">
        <v>15</v>
      </c>
      <c r="B26" s="100" t="s">
        <v>144</v>
      </c>
      <c r="C26" s="101" t="s">
        <v>145</v>
      </c>
      <c r="D26" s="102">
        <v>80</v>
      </c>
      <c r="E26" s="100" t="s">
        <v>146</v>
      </c>
      <c r="F26" s="105">
        <v>4375</v>
      </c>
      <c r="G26" s="104">
        <f t="shared" si="0"/>
        <v>350000</v>
      </c>
    </row>
    <row r="27" spans="1:7" ht="17.5" x14ac:dyDescent="0.35">
      <c r="A27" s="100">
        <v>16</v>
      </c>
      <c r="B27" s="100" t="s">
        <v>147</v>
      </c>
      <c r="C27" s="101" t="s">
        <v>148</v>
      </c>
      <c r="D27" s="102">
        <v>80</v>
      </c>
      <c r="E27" s="100" t="s">
        <v>146</v>
      </c>
      <c r="F27" s="105">
        <v>250</v>
      </c>
      <c r="G27" s="104">
        <f t="shared" si="0"/>
        <v>20000</v>
      </c>
    </row>
    <row r="28" spans="1:7" ht="17.5" x14ac:dyDescent="0.35">
      <c r="A28" s="100">
        <v>17</v>
      </c>
      <c r="B28" s="100" t="s">
        <v>149</v>
      </c>
      <c r="C28" s="101" t="s">
        <v>150</v>
      </c>
      <c r="D28" s="102">
        <v>80</v>
      </c>
      <c r="E28" s="100" t="s">
        <v>146</v>
      </c>
      <c r="F28" s="105">
        <v>937.5</v>
      </c>
      <c r="G28" s="104">
        <f t="shared" si="0"/>
        <v>75000</v>
      </c>
    </row>
    <row r="29" spans="1:7" ht="17.5" x14ac:dyDescent="0.35">
      <c r="A29" s="100">
        <v>18</v>
      </c>
      <c r="B29" s="100" t="s">
        <v>151</v>
      </c>
      <c r="C29" s="101" t="s">
        <v>152</v>
      </c>
      <c r="D29" s="102">
        <v>1</v>
      </c>
      <c r="E29" s="100" t="s">
        <v>45</v>
      </c>
      <c r="F29" s="105">
        <v>5000</v>
      </c>
      <c r="G29" s="104">
        <f t="shared" si="0"/>
        <v>5000</v>
      </c>
    </row>
    <row r="30" spans="1:7" ht="17.5" x14ac:dyDescent="0.35">
      <c r="A30" s="100">
        <v>19</v>
      </c>
      <c r="B30" s="100" t="s">
        <v>153</v>
      </c>
      <c r="C30" s="101" t="s">
        <v>154</v>
      </c>
      <c r="D30" s="102">
        <v>1</v>
      </c>
      <c r="E30" s="100" t="s">
        <v>45</v>
      </c>
      <c r="F30" s="105">
        <v>3000</v>
      </c>
      <c r="G30" s="104">
        <f t="shared" si="0"/>
        <v>3000</v>
      </c>
    </row>
    <row r="31" spans="1:7" ht="17.5" x14ac:dyDescent="0.35">
      <c r="A31" s="100">
        <v>20</v>
      </c>
      <c r="B31" s="100" t="s">
        <v>155</v>
      </c>
      <c r="C31" s="101" t="s">
        <v>156</v>
      </c>
      <c r="D31" s="102">
        <v>1</v>
      </c>
      <c r="E31" s="100" t="s">
        <v>45</v>
      </c>
      <c r="F31" s="105">
        <v>9000</v>
      </c>
      <c r="G31" s="104">
        <f t="shared" si="0"/>
        <v>9000</v>
      </c>
    </row>
    <row r="32" spans="1:7" ht="17.5" x14ac:dyDescent="0.35">
      <c r="A32" s="100">
        <v>21</v>
      </c>
      <c r="B32" s="100" t="s">
        <v>157</v>
      </c>
      <c r="C32" s="101" t="s">
        <v>158</v>
      </c>
      <c r="D32" s="102">
        <v>520</v>
      </c>
      <c r="E32" s="100" t="s">
        <v>159</v>
      </c>
      <c r="F32" s="105">
        <v>28</v>
      </c>
      <c r="G32" s="104">
        <f t="shared" si="0"/>
        <v>14560</v>
      </c>
    </row>
    <row r="33" spans="1:7" ht="17.5" x14ac:dyDescent="0.35">
      <c r="A33" s="100">
        <v>22</v>
      </c>
      <c r="B33" s="100" t="s">
        <v>160</v>
      </c>
      <c r="C33" s="101" t="s">
        <v>161</v>
      </c>
      <c r="D33" s="102">
        <v>100</v>
      </c>
      <c r="E33" s="100" t="s">
        <v>146</v>
      </c>
      <c r="F33" s="105">
        <v>200</v>
      </c>
      <c r="G33" s="104">
        <f t="shared" si="0"/>
        <v>20000</v>
      </c>
    </row>
    <row r="34" spans="1:7" ht="17.5" x14ac:dyDescent="0.35">
      <c r="A34" s="100">
        <v>23</v>
      </c>
      <c r="B34" s="100" t="s">
        <v>162</v>
      </c>
      <c r="C34" s="101" t="s">
        <v>163</v>
      </c>
      <c r="D34" s="102">
        <v>94</v>
      </c>
      <c r="E34" s="100" t="s">
        <v>164</v>
      </c>
      <c r="F34" s="105">
        <v>744.68</v>
      </c>
      <c r="G34" s="104">
        <f t="shared" si="0"/>
        <v>69999.92</v>
      </c>
    </row>
    <row r="35" spans="1:7" ht="17.5" x14ac:dyDescent="0.35">
      <c r="A35" s="33"/>
      <c r="B35" s="33"/>
      <c r="C35" s="106"/>
      <c r="D35" s="72"/>
      <c r="E35" s="33"/>
      <c r="F35" s="107"/>
      <c r="G35" s="108"/>
    </row>
    <row r="36" spans="1:7" ht="17.5" x14ac:dyDescent="0.35">
      <c r="A36" s="33"/>
      <c r="B36" s="33"/>
      <c r="C36" s="106"/>
      <c r="D36" s="72"/>
      <c r="E36" s="33"/>
      <c r="F36" s="107"/>
      <c r="G36" s="108"/>
    </row>
    <row r="37" spans="1:7" ht="17.5" x14ac:dyDescent="0.35">
      <c r="A37" s="33"/>
      <c r="B37" s="33"/>
      <c r="C37" s="106"/>
      <c r="D37" s="72"/>
      <c r="E37" s="33"/>
      <c r="F37" s="107"/>
      <c r="G37" s="108"/>
    </row>
    <row r="38" spans="1:7" ht="18" x14ac:dyDescent="0.4">
      <c r="A38" s="73"/>
      <c r="B38" s="73"/>
      <c r="C38" s="106"/>
      <c r="D38" s="158" t="s">
        <v>102</v>
      </c>
      <c r="E38" s="158"/>
      <c r="F38" s="158"/>
      <c r="G38" s="78">
        <f>SUM(G12:G34)</f>
        <v>1458039.8199999998</v>
      </c>
    </row>
    <row r="39" spans="1:7" ht="18" x14ac:dyDescent="0.4">
      <c r="A39" s="73"/>
      <c r="B39" s="73"/>
      <c r="C39" s="106"/>
      <c r="D39" s="158" t="s">
        <v>181</v>
      </c>
      <c r="E39" s="158"/>
      <c r="F39" s="158"/>
      <c r="G39" s="78">
        <f>G38/F7</f>
        <v>2534.4872409956888</v>
      </c>
    </row>
    <row r="40" spans="1:7" ht="18" x14ac:dyDescent="0.4">
      <c r="A40" s="73"/>
      <c r="B40" s="73"/>
      <c r="C40" s="106"/>
      <c r="D40" s="86" t="s">
        <v>165</v>
      </c>
      <c r="E40" s="109">
        <v>0.09</v>
      </c>
      <c r="F40" s="110" t="s">
        <v>51</v>
      </c>
      <c r="G40" s="78">
        <f>G38*E40</f>
        <v>131223.58379999999</v>
      </c>
    </row>
    <row r="41" spans="1:7" ht="18" x14ac:dyDescent="0.4">
      <c r="A41" s="73"/>
      <c r="B41" s="73"/>
      <c r="C41" s="106"/>
      <c r="D41" s="158" t="s">
        <v>103</v>
      </c>
      <c r="E41" s="158"/>
      <c r="F41" s="158"/>
      <c r="G41" s="78">
        <f>SUM(G38,G40)</f>
        <v>1589263.4037999997</v>
      </c>
    </row>
    <row r="42" spans="1:7" ht="17.5" x14ac:dyDescent="0.35">
      <c r="A42" s="73"/>
      <c r="B42" s="74"/>
      <c r="C42" s="7"/>
      <c r="D42" s="72"/>
      <c r="E42" s="7"/>
      <c r="F42" s="7"/>
      <c r="G42" s="78"/>
    </row>
    <row r="43" spans="1:7" ht="17.5" x14ac:dyDescent="0.35">
      <c r="A43" s="73"/>
      <c r="B43" s="74"/>
      <c r="C43" s="7"/>
      <c r="D43" s="72"/>
      <c r="E43" s="7"/>
      <c r="F43" s="7"/>
      <c r="G43" s="78"/>
    </row>
    <row r="44" spans="1:7" ht="17.5" x14ac:dyDescent="0.35">
      <c r="A44" s="73"/>
      <c r="B44" s="74"/>
      <c r="C44" s="7"/>
      <c r="D44" s="72"/>
      <c r="E44" s="7"/>
      <c r="F44" s="7"/>
      <c r="G44" s="78"/>
    </row>
    <row r="45" spans="1:7" ht="17.5" x14ac:dyDescent="0.35">
      <c r="A45" s="33"/>
      <c r="B45" s="7"/>
      <c r="C45" s="7"/>
      <c r="D45" s="72"/>
      <c r="E45" s="7"/>
      <c r="F45" s="7"/>
      <c r="G45" s="78"/>
    </row>
    <row r="46" spans="1:7" ht="17.5" x14ac:dyDescent="0.35">
      <c r="A46" s="33"/>
      <c r="B46" s="7"/>
      <c r="C46" s="7"/>
      <c r="D46" s="72"/>
      <c r="E46" s="7"/>
      <c r="F46" s="7"/>
      <c r="G46" s="78"/>
    </row>
    <row r="47" spans="1:7" ht="17.5" x14ac:dyDescent="0.35">
      <c r="A47" s="33"/>
      <c r="B47" s="7"/>
      <c r="C47" s="7"/>
      <c r="D47" s="72"/>
      <c r="E47" s="7"/>
      <c r="F47" s="7"/>
      <c r="G47" s="78"/>
    </row>
    <row r="48" spans="1:7" ht="17.5" x14ac:dyDescent="0.35">
      <c r="A48" s="33"/>
      <c r="B48" s="7"/>
      <c r="C48" s="7"/>
      <c r="D48" s="72"/>
      <c r="E48" s="7"/>
      <c r="F48" s="7"/>
      <c r="G48" s="78"/>
    </row>
    <row r="49" spans="1:7" ht="17.5" x14ac:dyDescent="0.35">
      <c r="A49" s="33"/>
      <c r="B49" s="7"/>
      <c r="C49" s="7"/>
      <c r="D49" s="72"/>
      <c r="E49" s="7"/>
      <c r="F49" s="7"/>
      <c r="G49" s="78"/>
    </row>
    <row r="50" spans="1:7" ht="17.5" x14ac:dyDescent="0.35">
      <c r="A50" s="33"/>
      <c r="B50" s="7"/>
      <c r="C50" s="7"/>
      <c r="D50" s="72"/>
      <c r="E50" s="7"/>
      <c r="F50" s="7"/>
      <c r="G50" s="78"/>
    </row>
    <row r="51" spans="1:7" ht="17.5" x14ac:dyDescent="0.35">
      <c r="A51" s="33"/>
      <c r="B51" s="7"/>
      <c r="C51" s="7"/>
      <c r="D51" s="72"/>
      <c r="E51" s="7"/>
      <c r="F51" s="7"/>
      <c r="G51" s="78"/>
    </row>
    <row r="52" spans="1:7" ht="17.5" x14ac:dyDescent="0.35">
      <c r="A52" s="33"/>
      <c r="B52" s="7"/>
      <c r="C52" s="7"/>
      <c r="D52" s="72"/>
      <c r="E52" s="7"/>
      <c r="F52" s="7"/>
      <c r="G52" s="78"/>
    </row>
    <row r="53" spans="1:7" ht="17.5" x14ac:dyDescent="0.35">
      <c r="A53" s="33"/>
      <c r="B53" s="7"/>
      <c r="C53" s="7"/>
      <c r="D53" s="72"/>
      <c r="E53" s="7"/>
      <c r="F53" s="7"/>
      <c r="G53" s="78"/>
    </row>
    <row r="54" spans="1:7" ht="17.5" x14ac:dyDescent="0.35">
      <c r="A54" s="33"/>
      <c r="B54" s="7"/>
      <c r="C54" s="7"/>
      <c r="D54" s="72"/>
      <c r="E54" s="7"/>
      <c r="F54" s="7"/>
      <c r="G54" s="78"/>
    </row>
    <row r="55" spans="1:7" ht="17.5" x14ac:dyDescent="0.35">
      <c r="A55" s="33"/>
      <c r="B55" s="7"/>
      <c r="C55" s="7"/>
      <c r="D55" s="72"/>
      <c r="E55" s="7"/>
      <c r="F55" s="7"/>
      <c r="G55" s="78"/>
    </row>
    <row r="56" spans="1:7" ht="17.5" x14ac:dyDescent="0.35">
      <c r="A56" s="33"/>
      <c r="B56" s="7"/>
      <c r="C56" s="7"/>
      <c r="D56" s="72"/>
      <c r="E56" s="7"/>
      <c r="F56" s="7"/>
      <c r="G56" s="78"/>
    </row>
    <row r="57" spans="1:7" ht="17.5" x14ac:dyDescent="0.35">
      <c r="A57" s="33"/>
      <c r="B57" s="7"/>
      <c r="C57" s="7"/>
      <c r="D57" s="72"/>
      <c r="E57" s="7"/>
      <c r="F57" s="7"/>
      <c r="G57" s="78"/>
    </row>
    <row r="58" spans="1:7" ht="17.5" x14ac:dyDescent="0.35">
      <c r="A58" s="33"/>
      <c r="B58" s="7"/>
      <c r="C58" s="7"/>
      <c r="D58" s="72"/>
      <c r="E58" s="7"/>
      <c r="F58" s="7"/>
      <c r="G58" s="78"/>
    </row>
    <row r="59" spans="1:7" ht="17.5" x14ac:dyDescent="0.35">
      <c r="A59" s="33"/>
      <c r="B59" s="7"/>
      <c r="C59" s="7"/>
      <c r="D59" s="72"/>
      <c r="E59" s="7"/>
      <c r="F59" s="7"/>
      <c r="G59" s="78"/>
    </row>
    <row r="60" spans="1:7" ht="17.5" x14ac:dyDescent="0.35">
      <c r="A60" s="33"/>
      <c r="B60" s="7"/>
      <c r="C60" s="7"/>
      <c r="D60" s="72"/>
      <c r="E60" s="7"/>
      <c r="F60" s="7"/>
      <c r="G60" s="78"/>
    </row>
    <row r="61" spans="1:7" ht="17.5" x14ac:dyDescent="0.35">
      <c r="A61" s="33"/>
      <c r="B61" s="7"/>
      <c r="C61" s="7"/>
      <c r="D61" s="72"/>
      <c r="E61" s="7"/>
      <c r="F61" s="7"/>
      <c r="G61" s="78"/>
    </row>
    <row r="62" spans="1:7" ht="17.5" x14ac:dyDescent="0.35">
      <c r="A62" s="33"/>
      <c r="B62" s="7"/>
      <c r="C62" s="7"/>
      <c r="D62" s="72"/>
      <c r="E62" s="7"/>
      <c r="F62" s="7"/>
      <c r="G62" s="78"/>
    </row>
    <row r="63" spans="1:7" ht="17.5" x14ac:dyDescent="0.35">
      <c r="A63" s="33"/>
      <c r="B63" s="7"/>
      <c r="C63" s="7"/>
      <c r="D63" s="72"/>
      <c r="E63" s="7"/>
      <c r="F63" s="7"/>
      <c r="G63" s="78"/>
    </row>
    <row r="64" spans="1:7" ht="17.5" x14ac:dyDescent="0.35">
      <c r="A64" s="33"/>
      <c r="B64" s="7"/>
      <c r="C64" s="7"/>
      <c r="D64" s="72"/>
      <c r="E64" s="7"/>
      <c r="F64" s="7"/>
      <c r="G64" s="78"/>
    </row>
    <row r="65" spans="1:7" ht="17.5" x14ac:dyDescent="0.35">
      <c r="A65" s="33"/>
      <c r="B65" s="7"/>
      <c r="C65" s="7"/>
      <c r="D65" s="72"/>
      <c r="E65" s="7"/>
      <c r="F65" s="7"/>
      <c r="G65" s="78"/>
    </row>
    <row r="66" spans="1:7" ht="17.5" x14ac:dyDescent="0.35">
      <c r="A66" s="33"/>
      <c r="B66" s="7"/>
      <c r="C66" s="7"/>
      <c r="D66" s="72"/>
      <c r="E66" s="7"/>
      <c r="F66" s="7"/>
      <c r="G66" s="78"/>
    </row>
    <row r="67" spans="1:7" ht="17.5" x14ac:dyDescent="0.35">
      <c r="A67" s="33"/>
      <c r="B67" s="7"/>
      <c r="C67" s="7"/>
      <c r="D67" s="72"/>
      <c r="E67" s="7"/>
      <c r="F67" s="7"/>
      <c r="G67" s="78"/>
    </row>
    <row r="68" spans="1:7" ht="17.5" x14ac:dyDescent="0.35">
      <c r="A68" s="33"/>
      <c r="B68" s="7"/>
      <c r="C68" s="7"/>
      <c r="D68" s="72"/>
      <c r="E68" s="7"/>
      <c r="F68" s="7"/>
      <c r="G68" s="78"/>
    </row>
    <row r="69" spans="1:7" ht="17.5" x14ac:dyDescent="0.35">
      <c r="A69" s="33"/>
      <c r="B69" s="7"/>
      <c r="C69" s="7"/>
      <c r="D69" s="72"/>
      <c r="E69" s="7"/>
      <c r="F69" s="7"/>
      <c r="G69" s="78"/>
    </row>
    <row r="70" spans="1:7" ht="17.5" x14ac:dyDescent="0.35">
      <c r="A70" s="33"/>
      <c r="B70" s="7"/>
      <c r="C70" s="7"/>
      <c r="D70" s="72"/>
      <c r="E70" s="7"/>
      <c r="F70" s="7"/>
      <c r="G70" s="78"/>
    </row>
    <row r="71" spans="1:7" ht="17.5" x14ac:dyDescent="0.35">
      <c r="A71" s="33"/>
      <c r="B71" s="7"/>
      <c r="C71" s="7"/>
      <c r="D71" s="72"/>
      <c r="E71" s="7"/>
      <c r="F71" s="7"/>
      <c r="G71" s="78"/>
    </row>
    <row r="72" spans="1:7" ht="17.5" x14ac:dyDescent="0.35">
      <c r="A72" s="33"/>
      <c r="B72" s="7"/>
      <c r="C72" s="7"/>
      <c r="D72" s="72"/>
      <c r="E72" s="7"/>
      <c r="F72" s="7"/>
      <c r="G72" s="78"/>
    </row>
    <row r="73" spans="1:7" ht="17.5" x14ac:dyDescent="0.35">
      <c r="A73" s="33"/>
      <c r="B73" s="7"/>
      <c r="C73" s="7"/>
      <c r="D73" s="72"/>
      <c r="E73" s="7"/>
      <c r="F73" s="7"/>
      <c r="G73" s="78"/>
    </row>
    <row r="74" spans="1:7" ht="17.5" x14ac:dyDescent="0.35">
      <c r="A74" s="33"/>
      <c r="B74" s="7"/>
      <c r="C74" s="7"/>
      <c r="D74" s="72"/>
      <c r="E74" s="7"/>
      <c r="F74" s="7"/>
      <c r="G74" s="78"/>
    </row>
    <row r="75" spans="1:7" ht="17.5" x14ac:dyDescent="0.35">
      <c r="A75" s="33"/>
      <c r="B75" s="7"/>
      <c r="C75" s="7"/>
      <c r="D75" s="72"/>
      <c r="E75" s="7"/>
      <c r="F75" s="7"/>
      <c r="G75" s="78"/>
    </row>
    <row r="76" spans="1:7" ht="17.5" x14ac:dyDescent="0.35">
      <c r="A76" s="33"/>
      <c r="B76" s="7"/>
      <c r="C76" s="7"/>
      <c r="D76" s="72"/>
      <c r="E76" s="7"/>
      <c r="F76" s="7"/>
      <c r="G76" s="78"/>
    </row>
    <row r="77" spans="1:7" ht="17.5" x14ac:dyDescent="0.35">
      <c r="A77" s="33"/>
      <c r="B77" s="7"/>
      <c r="C77" s="7"/>
      <c r="D77" s="72"/>
      <c r="E77" s="7"/>
      <c r="F77" s="7"/>
      <c r="G77" s="78"/>
    </row>
    <row r="78" spans="1:7" ht="17.5" x14ac:dyDescent="0.35">
      <c r="A78" s="33"/>
      <c r="B78" s="7"/>
      <c r="C78" s="7"/>
      <c r="D78" s="72"/>
      <c r="E78" s="7"/>
      <c r="F78" s="7"/>
      <c r="G78" s="78"/>
    </row>
    <row r="79" spans="1:7" ht="17.5" x14ac:dyDescent="0.35">
      <c r="A79" s="33"/>
      <c r="B79" s="7"/>
      <c r="C79" s="7"/>
      <c r="D79" s="72"/>
      <c r="E79" s="7"/>
      <c r="F79" s="7"/>
      <c r="G79" s="78"/>
    </row>
    <row r="80" spans="1:7" ht="17.5" x14ac:dyDescent="0.35">
      <c r="A80" s="33"/>
      <c r="B80" s="7"/>
      <c r="C80" s="7"/>
      <c r="D80" s="72"/>
      <c r="E80" s="7"/>
      <c r="F80" s="7"/>
      <c r="G80" s="78"/>
    </row>
    <row r="81" spans="1:7" ht="17.5" x14ac:dyDescent="0.35">
      <c r="A81" s="33"/>
      <c r="B81" s="7"/>
      <c r="C81" s="7"/>
      <c r="D81" s="72"/>
      <c r="E81" s="7"/>
      <c r="F81" s="7"/>
      <c r="G81" s="78"/>
    </row>
    <row r="82" spans="1:7" ht="17.5" x14ac:dyDescent="0.35">
      <c r="A82" s="33"/>
      <c r="B82" s="7"/>
      <c r="C82" s="7"/>
      <c r="D82" s="72"/>
      <c r="E82" s="7"/>
      <c r="F82" s="7"/>
      <c r="G82" s="78"/>
    </row>
    <row r="83" spans="1:7" ht="17.5" x14ac:dyDescent="0.35">
      <c r="A83" s="33"/>
      <c r="B83" s="7"/>
      <c r="C83" s="7"/>
      <c r="D83" s="72"/>
      <c r="E83" s="7"/>
      <c r="F83" s="7"/>
      <c r="G83" s="78"/>
    </row>
    <row r="84" spans="1:7" ht="17.5" x14ac:dyDescent="0.35">
      <c r="A84" s="33"/>
      <c r="B84" s="7"/>
      <c r="C84" s="7"/>
      <c r="D84" s="72"/>
      <c r="E84" s="7"/>
      <c r="F84" s="7"/>
      <c r="G84" s="78"/>
    </row>
    <row r="85" spans="1:7" ht="17.5" x14ac:dyDescent="0.35">
      <c r="A85" s="33"/>
      <c r="B85" s="7"/>
      <c r="C85" s="7"/>
      <c r="D85" s="72"/>
      <c r="E85" s="7"/>
      <c r="F85" s="7"/>
      <c r="G85" s="78"/>
    </row>
    <row r="86" spans="1:7" ht="17.5" x14ac:dyDescent="0.35">
      <c r="A86" s="33"/>
      <c r="B86" s="7"/>
      <c r="C86" s="7"/>
      <c r="D86" s="72"/>
      <c r="E86" s="7"/>
      <c r="F86" s="7"/>
      <c r="G86" s="78"/>
    </row>
    <row r="87" spans="1:7" ht="17.5" x14ac:dyDescent="0.35">
      <c r="A87" s="33"/>
      <c r="B87" s="7"/>
      <c r="C87" s="7"/>
      <c r="D87" s="72"/>
      <c r="E87" s="7"/>
      <c r="F87" s="7"/>
      <c r="G87" s="78"/>
    </row>
    <row r="88" spans="1:7" ht="17.5" x14ac:dyDescent="0.35">
      <c r="A88" s="33"/>
      <c r="B88" s="7"/>
      <c r="C88" s="7"/>
      <c r="D88" s="72"/>
      <c r="E88" s="7"/>
      <c r="F88" s="7"/>
      <c r="G88" s="78"/>
    </row>
    <row r="89" spans="1:7" ht="17.5" x14ac:dyDescent="0.35">
      <c r="A89" s="33"/>
      <c r="B89" s="7"/>
      <c r="C89" s="7"/>
      <c r="D89" s="72"/>
      <c r="E89" s="7"/>
      <c r="F89" s="7"/>
      <c r="G89" s="78"/>
    </row>
    <row r="90" spans="1:7" ht="17.5" x14ac:dyDescent="0.35">
      <c r="A90" s="33"/>
      <c r="B90" s="7"/>
      <c r="C90" s="7"/>
      <c r="D90" s="72"/>
      <c r="E90" s="7"/>
      <c r="F90" s="7"/>
      <c r="G90" s="78"/>
    </row>
    <row r="91" spans="1:7" ht="17.5" x14ac:dyDescent="0.35">
      <c r="A91" s="33"/>
      <c r="B91" s="7"/>
      <c r="C91" s="7"/>
      <c r="D91" s="72"/>
      <c r="E91" s="7"/>
      <c r="F91" s="7"/>
      <c r="G91" s="78"/>
    </row>
    <row r="92" spans="1:7" ht="17.5" x14ac:dyDescent="0.35">
      <c r="A92" s="33"/>
      <c r="B92" s="7"/>
      <c r="C92" s="7"/>
      <c r="D92" s="72"/>
      <c r="E92" s="7"/>
      <c r="F92" s="7"/>
      <c r="G92" s="78"/>
    </row>
    <row r="93" spans="1:7" ht="17.5" x14ac:dyDescent="0.35">
      <c r="A93" s="33"/>
      <c r="B93" s="7"/>
      <c r="C93" s="7"/>
      <c r="D93" s="72"/>
      <c r="E93" s="7"/>
      <c r="F93" s="7"/>
      <c r="G93" s="78"/>
    </row>
    <row r="94" spans="1:7" ht="17.5" x14ac:dyDescent="0.35">
      <c r="A94" s="33"/>
      <c r="B94" s="7"/>
      <c r="C94" s="7"/>
      <c r="D94" s="72"/>
      <c r="E94" s="7"/>
      <c r="F94" s="7"/>
      <c r="G94" s="78"/>
    </row>
    <row r="95" spans="1:7" ht="17.5" x14ac:dyDescent="0.35">
      <c r="A95" s="33"/>
      <c r="B95" s="7"/>
      <c r="C95" s="7"/>
      <c r="D95" s="72"/>
      <c r="E95" s="7"/>
      <c r="F95" s="7"/>
      <c r="G95" s="78"/>
    </row>
    <row r="96" spans="1:7" ht="17.5" x14ac:dyDescent="0.35">
      <c r="A96" s="33"/>
      <c r="B96" s="7"/>
      <c r="C96" s="7"/>
      <c r="D96" s="72"/>
      <c r="E96" s="7"/>
      <c r="F96" s="7"/>
      <c r="G96" s="78"/>
    </row>
    <row r="97" spans="1:7" ht="17.5" x14ac:dyDescent="0.35">
      <c r="A97" s="33"/>
      <c r="B97" s="7"/>
      <c r="C97" s="7"/>
      <c r="D97" s="72"/>
      <c r="E97" s="7"/>
      <c r="F97" s="7"/>
      <c r="G97" s="78"/>
    </row>
    <row r="98" spans="1:7" ht="17.5" x14ac:dyDescent="0.35">
      <c r="A98" s="33"/>
      <c r="B98" s="7"/>
      <c r="C98" s="7"/>
      <c r="D98" s="72"/>
      <c r="E98" s="7"/>
      <c r="F98" s="7"/>
      <c r="G98" s="78"/>
    </row>
    <row r="99" spans="1:7" ht="17.5" x14ac:dyDescent="0.35">
      <c r="A99" s="33"/>
      <c r="B99" s="7"/>
      <c r="C99" s="7"/>
      <c r="D99" s="72"/>
      <c r="E99" s="7"/>
      <c r="F99" s="7"/>
      <c r="G99" s="78"/>
    </row>
    <row r="100" spans="1:7" ht="17.5" x14ac:dyDescent="0.35">
      <c r="A100" s="33"/>
      <c r="B100" s="7"/>
      <c r="C100" s="7"/>
      <c r="D100" s="72"/>
      <c r="E100" s="7"/>
      <c r="F100" s="7"/>
      <c r="G100" s="78"/>
    </row>
    <row r="101" spans="1:7" ht="17.5" x14ac:dyDescent="0.35">
      <c r="A101" s="33"/>
      <c r="B101" s="7"/>
      <c r="C101" s="7"/>
      <c r="D101" s="72"/>
      <c r="E101" s="7"/>
      <c r="F101" s="7"/>
      <c r="G101" s="78"/>
    </row>
    <row r="102" spans="1:7" ht="17.5" x14ac:dyDescent="0.35">
      <c r="A102" s="33"/>
      <c r="B102" s="7"/>
      <c r="C102" s="7"/>
      <c r="D102" s="72"/>
      <c r="E102" s="7"/>
      <c r="F102" s="7"/>
      <c r="G102" s="78"/>
    </row>
    <row r="103" spans="1:7" ht="17.5" x14ac:dyDescent="0.35">
      <c r="A103" s="33"/>
      <c r="B103" s="7"/>
      <c r="C103" s="7"/>
      <c r="D103" s="72"/>
      <c r="E103" s="7"/>
      <c r="F103" s="7"/>
      <c r="G103" s="78"/>
    </row>
    <row r="104" spans="1:7" ht="17.5" x14ac:dyDescent="0.35">
      <c r="A104" s="33"/>
      <c r="B104" s="7"/>
      <c r="C104" s="7"/>
      <c r="D104" s="72"/>
      <c r="E104" s="7"/>
      <c r="F104" s="7"/>
      <c r="G104" s="78"/>
    </row>
    <row r="105" spans="1:7" ht="17.5" x14ac:dyDescent="0.35">
      <c r="A105" s="33"/>
      <c r="B105" s="7"/>
      <c r="C105" s="7"/>
      <c r="D105" s="72"/>
      <c r="E105" s="7"/>
      <c r="F105" s="7"/>
      <c r="G105" s="78"/>
    </row>
    <row r="106" spans="1:7" ht="17.5" x14ac:dyDescent="0.35">
      <c r="A106" s="33"/>
      <c r="B106" s="7"/>
      <c r="C106" s="7"/>
      <c r="D106" s="72"/>
      <c r="E106" s="7"/>
      <c r="F106" s="7"/>
      <c r="G106" s="78"/>
    </row>
    <row r="107" spans="1:7" ht="17.5" x14ac:dyDescent="0.35">
      <c r="A107" s="33"/>
      <c r="B107" s="7"/>
      <c r="C107" s="7"/>
      <c r="D107" s="72"/>
      <c r="E107" s="7"/>
      <c r="F107" s="7"/>
      <c r="G107" s="78"/>
    </row>
    <row r="108" spans="1:7" ht="17.5" x14ac:dyDescent="0.35">
      <c r="A108" s="33"/>
      <c r="B108" s="7"/>
      <c r="C108" s="7"/>
      <c r="D108" s="72"/>
      <c r="E108" s="7"/>
      <c r="F108" s="7"/>
      <c r="G108" s="78"/>
    </row>
    <row r="109" spans="1:7" ht="17.5" x14ac:dyDescent="0.35">
      <c r="A109" s="33"/>
      <c r="B109" s="7"/>
      <c r="C109" s="7"/>
      <c r="D109" s="72"/>
      <c r="E109" s="7"/>
      <c r="F109" s="7"/>
      <c r="G109" s="78"/>
    </row>
    <row r="110" spans="1:7" ht="17.5" x14ac:dyDescent="0.35">
      <c r="A110" s="33"/>
      <c r="B110" s="7"/>
      <c r="C110" s="7"/>
      <c r="D110" s="72"/>
      <c r="E110" s="7"/>
      <c r="F110" s="7"/>
      <c r="G110" s="78"/>
    </row>
    <row r="111" spans="1:7" ht="17.5" x14ac:dyDescent="0.35">
      <c r="A111" s="33"/>
      <c r="B111" s="7"/>
      <c r="C111" s="7"/>
      <c r="D111" s="72"/>
      <c r="E111" s="7"/>
      <c r="F111" s="7"/>
      <c r="G111" s="78"/>
    </row>
    <row r="112" spans="1:7" ht="17.5" x14ac:dyDescent="0.35">
      <c r="A112" s="33"/>
      <c r="B112" s="7"/>
      <c r="C112" s="7"/>
      <c r="D112" s="72"/>
      <c r="E112" s="7"/>
      <c r="F112" s="7"/>
      <c r="G112" s="78"/>
    </row>
    <row r="113" spans="1:7" ht="17.5" x14ac:dyDescent="0.35">
      <c r="A113" s="33"/>
      <c r="B113" s="7"/>
      <c r="C113" s="7"/>
      <c r="D113" s="72"/>
      <c r="E113" s="7"/>
      <c r="F113" s="7"/>
      <c r="G113" s="78"/>
    </row>
    <row r="114" spans="1:7" ht="17.5" x14ac:dyDescent="0.35">
      <c r="A114" s="33"/>
      <c r="B114" s="7"/>
      <c r="C114" s="7"/>
      <c r="D114" s="72"/>
      <c r="E114" s="7"/>
      <c r="F114" s="7"/>
      <c r="G114" s="78"/>
    </row>
    <row r="115" spans="1:7" ht="17.5" x14ac:dyDescent="0.35">
      <c r="A115" s="33"/>
      <c r="B115" s="7"/>
      <c r="C115" s="7"/>
      <c r="D115" s="72"/>
      <c r="E115" s="7"/>
      <c r="F115" s="7"/>
      <c r="G115" s="78"/>
    </row>
    <row r="116" spans="1:7" ht="17.5" x14ac:dyDescent="0.35">
      <c r="A116" s="33"/>
      <c r="B116" s="7"/>
      <c r="C116" s="7"/>
      <c r="D116" s="72"/>
      <c r="E116" s="7"/>
      <c r="F116" s="7"/>
      <c r="G116" s="78"/>
    </row>
    <row r="117" spans="1:7" ht="17.5" x14ac:dyDescent="0.35">
      <c r="A117" s="33"/>
      <c r="B117" s="7"/>
      <c r="C117" s="7"/>
      <c r="D117" s="72"/>
      <c r="E117" s="7"/>
      <c r="F117" s="7"/>
      <c r="G117" s="78"/>
    </row>
    <row r="118" spans="1:7" ht="17.5" x14ac:dyDescent="0.35">
      <c r="A118" s="33"/>
      <c r="B118" s="7"/>
      <c r="C118" s="7"/>
      <c r="D118" s="72"/>
      <c r="E118" s="7"/>
      <c r="F118" s="7"/>
      <c r="G118" s="78"/>
    </row>
    <row r="119" spans="1:7" ht="17.5" x14ac:dyDescent="0.35">
      <c r="A119" s="33"/>
      <c r="B119" s="7"/>
      <c r="C119" s="7"/>
      <c r="D119" s="72"/>
      <c r="E119" s="7"/>
      <c r="F119" s="7"/>
      <c r="G119" s="78"/>
    </row>
    <row r="120" spans="1:7" ht="17.5" x14ac:dyDescent="0.35">
      <c r="A120" s="33"/>
      <c r="B120" s="7"/>
      <c r="C120" s="7"/>
      <c r="D120" s="72"/>
      <c r="E120" s="7"/>
      <c r="F120" s="7"/>
      <c r="G120" s="78"/>
    </row>
    <row r="121" spans="1:7" ht="17.5" x14ac:dyDescent="0.35">
      <c r="A121" s="33"/>
      <c r="B121" s="7"/>
      <c r="C121" s="7"/>
      <c r="D121" s="72"/>
      <c r="E121" s="7"/>
      <c r="F121" s="7"/>
      <c r="G121" s="78"/>
    </row>
    <row r="122" spans="1:7" ht="17.5" x14ac:dyDescent="0.35">
      <c r="A122" s="33"/>
      <c r="B122" s="7"/>
      <c r="C122" s="7"/>
      <c r="D122" s="72"/>
      <c r="E122" s="7"/>
      <c r="F122" s="7"/>
      <c r="G122" s="78"/>
    </row>
    <row r="123" spans="1:7" ht="17.5" x14ac:dyDescent="0.35">
      <c r="A123" s="33"/>
      <c r="B123" s="7"/>
      <c r="C123" s="7"/>
      <c r="D123" s="72"/>
      <c r="E123" s="7"/>
      <c r="F123" s="7"/>
      <c r="G123" s="78"/>
    </row>
    <row r="124" spans="1:7" ht="17.5" x14ac:dyDescent="0.35">
      <c r="A124" s="33"/>
      <c r="B124" s="7"/>
      <c r="C124" s="7"/>
      <c r="D124" s="72"/>
      <c r="E124" s="7"/>
      <c r="F124" s="7"/>
      <c r="G124" s="78"/>
    </row>
    <row r="125" spans="1:7" ht="17.5" x14ac:dyDescent="0.35">
      <c r="A125" s="33"/>
      <c r="B125" s="7"/>
      <c r="C125" s="7"/>
      <c r="D125" s="72"/>
      <c r="E125" s="7"/>
      <c r="F125" s="7"/>
      <c r="G125" s="78"/>
    </row>
    <row r="126" spans="1:7" ht="17.5" x14ac:dyDescent="0.35">
      <c r="A126" s="33"/>
      <c r="B126" s="7"/>
      <c r="C126" s="7"/>
      <c r="D126" s="72"/>
      <c r="E126" s="7"/>
      <c r="F126" s="7"/>
      <c r="G126" s="78"/>
    </row>
    <row r="127" spans="1:7" ht="17.5" x14ac:dyDescent="0.35">
      <c r="A127" s="33"/>
      <c r="B127" s="7"/>
      <c r="C127" s="7"/>
      <c r="D127" s="72"/>
      <c r="E127" s="7"/>
      <c r="F127" s="7"/>
      <c r="G127" s="78"/>
    </row>
    <row r="128" spans="1:7" ht="17.5" x14ac:dyDescent="0.35">
      <c r="A128" s="33"/>
      <c r="B128" s="7"/>
      <c r="C128" s="7"/>
      <c r="D128" s="72"/>
      <c r="E128" s="7"/>
      <c r="F128" s="7"/>
      <c r="G128" s="78"/>
    </row>
    <row r="129" spans="1:7" ht="17.5" x14ac:dyDescent="0.35">
      <c r="A129" s="33"/>
      <c r="B129" s="7"/>
      <c r="C129" s="7"/>
      <c r="D129" s="72"/>
      <c r="E129" s="7"/>
      <c r="F129" s="7"/>
      <c r="G129" s="78"/>
    </row>
    <row r="130" spans="1:7" ht="17.5" x14ac:dyDescent="0.35">
      <c r="A130" s="33"/>
      <c r="B130" s="7"/>
      <c r="C130" s="7"/>
      <c r="D130" s="72"/>
      <c r="E130" s="7"/>
      <c r="F130" s="7"/>
      <c r="G130" s="78"/>
    </row>
    <row r="131" spans="1:7" ht="17.5" x14ac:dyDescent="0.35">
      <c r="A131" s="33"/>
      <c r="B131" s="7"/>
      <c r="C131" s="7"/>
      <c r="D131" s="72"/>
      <c r="E131" s="7"/>
      <c r="F131" s="7"/>
      <c r="G131" s="78"/>
    </row>
    <row r="132" spans="1:7" ht="17.5" x14ac:dyDescent="0.35">
      <c r="A132" s="33"/>
      <c r="B132" s="7"/>
      <c r="C132" s="7"/>
      <c r="D132" s="72"/>
      <c r="E132" s="7"/>
      <c r="F132" s="7"/>
      <c r="G132" s="78"/>
    </row>
    <row r="133" spans="1:7" ht="17.5" x14ac:dyDescent="0.35">
      <c r="A133" s="33"/>
      <c r="B133" s="7"/>
      <c r="C133" s="7"/>
      <c r="D133" s="72"/>
      <c r="E133" s="7"/>
      <c r="F133" s="7"/>
      <c r="G133" s="78"/>
    </row>
    <row r="134" spans="1:7" ht="17.5" x14ac:dyDescent="0.35">
      <c r="A134" s="33"/>
      <c r="B134" s="7"/>
      <c r="C134" s="7"/>
      <c r="D134" s="72"/>
      <c r="E134" s="7"/>
      <c r="F134" s="7"/>
      <c r="G134" s="78"/>
    </row>
    <row r="135" spans="1:7" ht="17.5" x14ac:dyDescent="0.35">
      <c r="A135" s="33"/>
      <c r="B135" s="7"/>
      <c r="C135" s="7"/>
      <c r="D135" s="72"/>
      <c r="E135" s="7"/>
      <c r="F135" s="7"/>
      <c r="G135" s="78"/>
    </row>
    <row r="136" spans="1:7" ht="17.5" x14ac:dyDescent="0.35">
      <c r="A136" s="33"/>
      <c r="B136" s="7"/>
      <c r="C136" s="7"/>
      <c r="D136" s="72"/>
      <c r="E136" s="7"/>
      <c r="F136" s="7"/>
      <c r="G136" s="78"/>
    </row>
    <row r="137" spans="1:7" ht="17.5" x14ac:dyDescent="0.35">
      <c r="A137" s="33"/>
      <c r="B137" s="7"/>
      <c r="C137" s="7"/>
      <c r="D137" s="72"/>
      <c r="E137" s="7"/>
      <c r="F137" s="7"/>
      <c r="G137" s="78"/>
    </row>
    <row r="138" spans="1:7" ht="17.5" x14ac:dyDescent="0.35">
      <c r="A138" s="33"/>
      <c r="B138" s="7"/>
      <c r="C138" s="7"/>
      <c r="D138" s="72"/>
      <c r="E138" s="7"/>
      <c r="F138" s="7"/>
      <c r="G138" s="78"/>
    </row>
    <row r="139" spans="1:7" ht="17.5" x14ac:dyDescent="0.35">
      <c r="A139" s="33"/>
      <c r="B139" s="7"/>
      <c r="C139" s="7"/>
      <c r="D139" s="72"/>
      <c r="E139" s="7"/>
      <c r="F139" s="7"/>
      <c r="G139" s="78"/>
    </row>
    <row r="140" spans="1:7" ht="17.5" x14ac:dyDescent="0.35">
      <c r="A140" s="33"/>
      <c r="B140" s="7"/>
      <c r="C140" s="7"/>
      <c r="D140" s="72"/>
      <c r="E140" s="7"/>
      <c r="F140" s="7"/>
      <c r="G140" s="78"/>
    </row>
    <row r="141" spans="1:7" ht="17.5" x14ac:dyDescent="0.35">
      <c r="A141" s="33"/>
      <c r="B141" s="7"/>
      <c r="C141" s="7"/>
      <c r="D141" s="72"/>
      <c r="E141" s="7"/>
      <c r="F141" s="7"/>
      <c r="G141" s="78"/>
    </row>
  </sheetData>
  <mergeCells count="13">
    <mergeCell ref="A1:G1"/>
    <mergeCell ref="A2:C2"/>
    <mergeCell ref="A3:C3"/>
    <mergeCell ref="A6:C6"/>
    <mergeCell ref="A7:C7"/>
    <mergeCell ref="D38:F38"/>
    <mergeCell ref="D39:F39"/>
    <mergeCell ref="D41:F41"/>
    <mergeCell ref="A4:C4"/>
    <mergeCell ref="A5:C5"/>
    <mergeCell ref="A8:G8"/>
    <mergeCell ref="A9:G9"/>
    <mergeCell ref="A10:G10"/>
  </mergeCells>
  <printOptions horizontalCentered="1"/>
  <pageMargins left="0.70866141732283472" right="0.70866141732283472" top="0.94488188976377963" bottom="0.74803149606299213" header="0.39370078740157483" footer="0.31496062992125984"/>
  <pageSetup scale="52" fitToHeight="0" orientation="portrait" r:id="rId1"/>
  <headerFooter differentFirst="1" scaleWithDoc="0">
    <oddHeader>&amp;R&amp;"Arial,Bold"&amp;16&amp;U                                                "B" Estimate Breakdown&amp;"Arial,Regular"&amp;11&amp;U
&amp;10ECG Volume 1 - Appendix I</oddHeader>
    <oddFooter>&amp;R&amp;P of &amp;N&amp;L&amp;"Calibri"&amp;11&amp;K000000&amp;"Arial,Regular"Revised: January 2023_x000D_&amp;1#&amp;"Calibri"&amp;11&amp;K000000Classification: Public</oddFooter>
    <firstHeader xml:space="preserve">&amp;L&amp;G&amp;R&amp;"Arial,Bold"&amp;16&amp;U                                                "B" Estimate Breakdown
&amp;"Arial,Regular"&amp;11&amp;UECG Vol 1 - Appendix I                                                                         </firstHeader>
    <firstFooter>&amp;R&amp;P of &amp;N&amp;L&amp;"Calibri"&amp;11&amp;K000000&amp;"Calibri,Regular"&amp;K000000Revised: February 2023_x000D_&amp;1#&amp;"Calibri"&amp;11&amp;K000000Classification: Public</first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BDE7043839344997A47812B492A47E" ma:contentTypeVersion="14" ma:contentTypeDescription="Create a new document." ma:contentTypeScope="" ma:versionID="9b95e8860b021df8ce94cd8ba4622df7">
  <xsd:schema xmlns:xsd="http://www.w3.org/2001/XMLSchema" xmlns:xs="http://www.w3.org/2001/XMLSchema" xmlns:p="http://schemas.microsoft.com/office/2006/metadata/properties" xmlns:ns3="a91b10ee-b261-48c4-b990-2c467fe7edca" xmlns:ns4="36c5d916-912e-4f10-a16d-74b2ca41e7a2" targetNamespace="http://schemas.microsoft.com/office/2006/metadata/properties" ma:root="true" ma:fieldsID="15121fc0c0a43bc1d478d1c16e20cdb1" ns3:_="" ns4:_="">
    <xsd:import namespace="a91b10ee-b261-48c4-b990-2c467fe7edca"/>
    <xsd:import namespace="36c5d916-912e-4f10-a16d-74b2ca41e7a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1b10ee-b261-48c4-b990-2c467fe7ed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c5d916-912e-4f10-a16d-74b2ca41e7a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D8A8096-8AA6-481A-AA9A-6D48039B31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1b10ee-b261-48c4-b990-2c467fe7edca"/>
    <ds:schemaRef ds:uri="36c5d916-912e-4f10-a16d-74b2ca41e7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43ED98-3C55-4BE9-962B-CED5FEB219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D7BB7D-1E91-4BEE-AABE-CABB020CFE8E}">
  <ds:schemaRefs>
    <ds:schemaRef ds:uri="http://schemas.microsoft.com/office/2006/metadata/properties"/>
    <ds:schemaRef ds:uri="a91b10ee-b261-48c4-b990-2c467fe7edc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36c5d916-912e-4f10-a16d-74b2ca41e7a2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Grading Design Estimate Form</vt:lpstr>
      <vt:lpstr>Surfacing Strategy</vt:lpstr>
      <vt:lpstr>Bid Item Estimate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Appendix I: B Estimate</dc:title>
  <dc:subject>Example for B Estimate</dc:subject>
  <dc:creator>Government of Alberta - Transportation and Economic Corridors</dc:creator>
  <cp:keywords>Estimate, Template, Engineering Consultant Guidelines</cp:keywords>
  <dc:description/>
  <cp:lastModifiedBy>anjita.parajuli</cp:lastModifiedBy>
  <cp:revision/>
  <dcterms:created xsi:type="dcterms:W3CDTF">2022-08-24T14:43:26Z</dcterms:created>
  <dcterms:modified xsi:type="dcterms:W3CDTF">2023-02-07T21:30:42Z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0x01010016BDE7043839344997A47812B492A47E</vt:lpwstr>
  </property>
  <property fmtid="{D5CDD505-2E9C-101B-9397-08002B2CF9AE}" pid="3" name="MSIP_Label_60c3ebf9-3c2f-4745-a75f-55836bdb736f_Enabled">
    <vt:lpwstr>true</vt:lpwstr>
  </property>
  <property fmtid="{D5CDD505-2E9C-101B-9397-08002B2CF9AE}" pid="4" name="MSIP_Label_60c3ebf9-3c2f-4745-a75f-55836bdb736f_SetDate">
    <vt:lpwstr>2023-02-07T21:30:42Z</vt:lpwstr>
  </property>
  <property fmtid="{D5CDD505-2E9C-101B-9397-08002B2CF9AE}" pid="5" name="MSIP_Label_60c3ebf9-3c2f-4745-a75f-55836bdb736f_Method">
    <vt:lpwstr>Privileged</vt:lpwstr>
  </property>
  <property fmtid="{D5CDD505-2E9C-101B-9397-08002B2CF9AE}" pid="6" name="MSIP_Label_60c3ebf9-3c2f-4745-a75f-55836bdb736f_Name">
    <vt:lpwstr>Public</vt:lpwstr>
  </property>
  <property fmtid="{D5CDD505-2E9C-101B-9397-08002B2CF9AE}" pid="7" name="MSIP_Label_60c3ebf9-3c2f-4745-a75f-55836bdb736f_SiteId">
    <vt:lpwstr>2bb51c06-af9b-42c5-8bf5-3c3b7b10850b</vt:lpwstr>
  </property>
  <property fmtid="{D5CDD505-2E9C-101B-9397-08002B2CF9AE}" pid="8" name="MSIP_Label_60c3ebf9-3c2f-4745-a75f-55836bdb736f_ActionId">
    <vt:lpwstr>5eceddea-3e38-4e83-9599-d29f8fd1c2b1</vt:lpwstr>
  </property>
  <property fmtid="{D5CDD505-2E9C-101B-9397-08002B2CF9AE}" pid="9" name="MSIP_Label_60c3ebf9-3c2f-4745-a75f-55836bdb736f_ContentBits">
    <vt:lpwstr>2</vt:lpwstr>
  </property>
</Properties>
</file>