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EB3" lockStructure="1"/>
  <bookViews>
    <workbookView xWindow="-195" yWindow="-15" windowWidth="14100" windowHeight="10965"/>
  </bookViews>
  <sheets>
    <sheet name="PFAd" sheetId="1" r:id="rId1"/>
    <sheet name="rates" sheetId="2" state="hidden" r:id="rId2"/>
  </sheets>
  <definedNames>
    <definedName name="_xlnm.Print_Area" localSheetId="0">PFAd!$A$1:$G$33</definedName>
  </definedNames>
  <calcPr calcId="145621"/>
</workbook>
</file>

<file path=xl/calcChain.xml><?xml version="1.0" encoding="utf-8"?>
<calcChain xmlns="http://schemas.openxmlformats.org/spreadsheetml/2006/main">
  <c r="C27" i="1" l="1"/>
  <c r="B13" i="1"/>
  <c r="C23" i="1"/>
  <c r="C17" i="1" l="1"/>
  <c r="C18" i="1" l="1"/>
  <c r="D23" i="1" l="1"/>
  <c r="D24" i="1" s="1"/>
  <c r="C30" i="1" l="1"/>
  <c r="C28" i="1"/>
  <c r="C29" i="1" l="1"/>
  <c r="D31" i="1" s="1"/>
  <c r="D33" i="1" s="1"/>
</calcChain>
</file>

<file path=xl/sharedStrings.xml><?xml version="1.0" encoding="utf-8"?>
<sst xmlns="http://schemas.openxmlformats.org/spreadsheetml/2006/main" count="31" uniqueCount="28">
  <si>
    <t>Pfad Calculation</t>
  </si>
  <si>
    <t>Discount rate</t>
  </si>
  <si>
    <t>Pension Plan Information:</t>
  </si>
  <si>
    <t>Pension Plan:</t>
  </si>
  <si>
    <t>V122544</t>
  </si>
  <si>
    <t>AA Corp Long Bonds</t>
  </si>
  <si>
    <t>Interest Rate/ Bond Rate Information:</t>
  </si>
  <si>
    <t>Output</t>
  </si>
  <si>
    <t>benchmark discount rate</t>
  </si>
  <si>
    <t>asset allocation amount</t>
  </si>
  <si>
    <t>Asset Allocation Adjustment</t>
  </si>
  <si>
    <t>asset allocation adjustment</t>
  </si>
  <si>
    <t>A</t>
  </si>
  <si>
    <t>B</t>
  </si>
  <si>
    <t>C</t>
  </si>
  <si>
    <t>D</t>
  </si>
  <si>
    <t>Pfad</t>
  </si>
  <si>
    <t>Date</t>
  </si>
  <si>
    <t>Equity Allocation (%)</t>
  </si>
  <si>
    <t>Asset Adjustment (%)</t>
  </si>
  <si>
    <t xml:space="preserve"> equity allocation</t>
  </si>
  <si>
    <t>Complete shaded areas only</t>
  </si>
  <si>
    <t>Valuation Date:</t>
  </si>
  <si>
    <t>* Please note that equities are defined as common shares, preferred shares, private equity and all hedge funds.</t>
  </si>
  <si>
    <t>Rates</t>
  </si>
  <si>
    <t>Target asset allocation of equities *</t>
  </si>
  <si>
    <t>Market value of equities *</t>
  </si>
  <si>
    <t>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</si>
</sst>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6" formatCode="0.0000%"/>
    <numFmt numFmtId="167" formatCode="0.0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Trebuchet MS"/>
      <family val="2"/>
    </font>
    <font>
      <sz val="11"/>
      <color theme="0"/>
      <name val="Calibri"/>
      <family val="2"/>
      <scheme val="minor"/>
    </font>
    <font>
      <sz val="10"/>
      <name val="Arial"/>
    </font>
    <font>
      <b/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9" fontId="5" fillId="0" borderId="0" applyFont="0" applyFill="0" applyBorder="0" applyAlignment="0" applyProtection="0"/>
    <xf numFmtId="0" fontId="21" fillId="0" borderId="12" applyNumberFormat="0" applyFill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9" fontId="4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22" borderId="5" applyNumberFormat="0" applyAlignment="0" applyProtection="0"/>
    <xf numFmtId="0" fontId="10" fillId="25" borderId="13" applyNumberFormat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5" applyNumberFormat="0" applyAlignment="0" applyProtection="0"/>
    <xf numFmtId="0" fontId="17" fillId="0" borderId="6" applyNumberFormat="0" applyFill="0" applyAlignment="0" applyProtection="0"/>
    <xf numFmtId="0" fontId="18" fillId="24" borderId="0" applyNumberFormat="0" applyBorder="0" applyAlignment="0" applyProtection="0"/>
    <xf numFmtId="0" fontId="5" fillId="23" borderId="7" applyNumberFormat="0" applyFont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" fillId="23" borderId="7" applyNumberFormat="0" applyFont="0" applyAlignment="0" applyProtection="0"/>
    <xf numFmtId="0" fontId="5" fillId="0" borderId="0"/>
    <xf numFmtId="0" fontId="25" fillId="0" borderId="0"/>
  </cellStyleXfs>
  <cellXfs count="43">
    <xf numFmtId="0" fontId="0" fillId="0" borderId="0" xfId="0"/>
    <xf numFmtId="0" fontId="2" fillId="3" borderId="0" xfId="0" applyFont="1" applyFill="1" applyProtection="1"/>
    <xf numFmtId="0" fontId="0" fillId="3" borderId="0" xfId="0" applyFill="1" applyProtection="1"/>
    <xf numFmtId="0" fontId="0" fillId="0" borderId="0" xfId="0" applyProtection="1"/>
    <xf numFmtId="0" fontId="0" fillId="3" borderId="0" xfId="0" applyFill="1" applyAlignment="1" applyProtection="1">
      <alignment horizontal="right"/>
    </xf>
    <xf numFmtId="17" fontId="0" fillId="0" borderId="0" xfId="0" applyNumberFormat="1" applyAlignment="1" applyProtection="1">
      <alignment horizontal="left"/>
    </xf>
    <xf numFmtId="166" fontId="23" fillId="0" borderId="0" xfId="30" applyNumberFormat="1" applyFont="1" applyBorder="1" applyAlignment="1" applyProtection="1">
      <alignment horizontal="center"/>
    </xf>
    <xf numFmtId="10" fontId="0" fillId="0" borderId="0" xfId="2" applyNumberFormat="1" applyFont="1" applyProtection="1"/>
    <xf numFmtId="0" fontId="2" fillId="3" borderId="0" xfId="0" applyFont="1" applyFill="1" applyBorder="1" applyAlignment="1" applyProtection="1"/>
    <xf numFmtId="14" fontId="0" fillId="3" borderId="0" xfId="0" applyNumberFormat="1" applyFill="1" applyProtection="1"/>
    <xf numFmtId="0" fontId="3" fillId="3" borderId="1" xfId="0" applyFont="1" applyFill="1" applyBorder="1" applyAlignment="1" applyProtection="1">
      <alignment horizontal="center"/>
    </xf>
    <xf numFmtId="0" fontId="3" fillId="3" borderId="0" xfId="0" applyFont="1" applyFill="1" applyProtection="1"/>
    <xf numFmtId="1" fontId="1" fillId="3" borderId="1" xfId="1" applyNumberFormat="1" applyFont="1" applyFill="1" applyBorder="1" applyAlignment="1" applyProtection="1">
      <alignment horizontal="center" vertical="center" wrapText="1"/>
    </xf>
    <xf numFmtId="167" fontId="1" fillId="3" borderId="1" xfId="1" applyNumberFormat="1" applyFont="1" applyFill="1" applyBorder="1" applyAlignment="1" applyProtection="1">
      <alignment horizontal="center" vertical="center" wrapText="1"/>
    </xf>
    <xf numFmtId="10" fontId="0" fillId="3" borderId="0" xfId="0" applyNumberFormat="1" applyFill="1" applyProtection="1"/>
    <xf numFmtId="166" fontId="0" fillId="3" borderId="0" xfId="0" applyNumberFormat="1" applyFill="1" applyProtection="1"/>
    <xf numFmtId="166" fontId="23" fillId="0" borderId="0" xfId="10" applyNumberFormat="1" applyFont="1" applyBorder="1" applyAlignment="1" applyProtection="1">
      <alignment horizontal="center"/>
    </xf>
    <xf numFmtId="0" fontId="0" fillId="3" borderId="0" xfId="0" quotePrefix="1" applyFill="1" applyProtection="1"/>
    <xf numFmtId="9" fontId="0" fillId="0" borderId="0" xfId="2" applyFont="1" applyProtection="1"/>
    <xf numFmtId="2" fontId="24" fillId="3" borderId="0" xfId="2" applyNumberFormat="1" applyFont="1" applyFill="1" applyProtection="1"/>
    <xf numFmtId="10" fontId="0" fillId="3" borderId="0" xfId="2" applyNumberFormat="1" applyFont="1" applyFill="1" applyProtection="1"/>
    <xf numFmtId="9" fontId="0" fillId="3" borderId="0" xfId="0" applyNumberFormat="1" applyFill="1" applyProtection="1"/>
    <xf numFmtId="9" fontId="1" fillId="3" borderId="0" xfId="2" applyFont="1" applyFill="1" applyBorder="1" applyAlignment="1" applyProtection="1">
      <alignment horizontal="center" vertical="center" wrapText="1"/>
    </xf>
    <xf numFmtId="164" fontId="1" fillId="3" borderId="0" xfId="2" applyNumberFormat="1" applyFont="1" applyFill="1" applyBorder="1" applyAlignment="1" applyProtection="1">
      <alignment horizontal="center" vertical="center" wrapText="1"/>
    </xf>
    <xf numFmtId="164" fontId="0" fillId="3" borderId="0" xfId="2" applyNumberFormat="1" applyFont="1" applyFill="1" applyProtection="1"/>
    <xf numFmtId="164" fontId="0" fillId="3" borderId="0" xfId="0" applyNumberFormat="1" applyFill="1" applyProtection="1"/>
    <xf numFmtId="0" fontId="0" fillId="3" borderId="0" xfId="0" applyFont="1" applyFill="1" applyProtection="1"/>
    <xf numFmtId="0" fontId="2" fillId="3" borderId="2" xfId="0" applyFont="1" applyFill="1" applyBorder="1" applyProtection="1"/>
    <xf numFmtId="0" fontId="2" fillId="3" borderId="3" xfId="0" applyFont="1" applyFill="1" applyBorder="1" applyProtection="1"/>
    <xf numFmtId="10" fontId="2" fillId="3" borderId="4" xfId="0" applyNumberFormat="1" applyFont="1" applyFill="1" applyBorder="1" applyProtection="1"/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4" fontId="0" fillId="2" borderId="0" xfId="0" applyNumberFormat="1" applyFill="1" applyProtection="1">
      <protection locked="0"/>
    </xf>
    <xf numFmtId="10" fontId="0" fillId="2" borderId="0" xfId="2" applyNumberFormat="1" applyFont="1" applyFill="1" applyProtection="1">
      <protection locked="0"/>
    </xf>
    <xf numFmtId="43" fontId="0" fillId="2" borderId="0" xfId="1" applyNumberFormat="1" applyFont="1" applyFill="1" applyProtection="1">
      <protection locked="0"/>
    </xf>
    <xf numFmtId="10" fontId="0" fillId="0" borderId="0" xfId="2" applyNumberFormat="1" applyFont="1"/>
    <xf numFmtId="10" fontId="0" fillId="0" borderId="0" xfId="0" applyNumberFormat="1" applyAlignment="1" applyProtection="1">
      <alignment horizontal="right"/>
    </xf>
    <xf numFmtId="0" fontId="0" fillId="3" borderId="0" xfId="0" applyFill="1" applyAlignment="1" applyProtection="1">
      <alignment horizontal="right" wrapText="1"/>
    </xf>
    <xf numFmtId="168" fontId="0" fillId="0" borderId="0" xfId="1" applyNumberFormat="1" applyFont="1" applyProtection="1"/>
    <xf numFmtId="10" fontId="0" fillId="0" borderId="0" xfId="0" applyNumberFormat="1" applyProtection="1"/>
    <xf numFmtId="0" fontId="0" fillId="3" borderId="0" xfId="0" applyFill="1" applyAlignment="1" applyProtection="1">
      <alignment wrapText="1"/>
    </xf>
    <xf numFmtId="0" fontId="26" fillId="3" borderId="0" xfId="0" applyFont="1" applyFill="1" applyProtection="1"/>
    <xf numFmtId="0" fontId="0" fillId="3" borderId="0" xfId="0" applyFill="1" applyAlignment="1" applyProtection="1"/>
  </cellXfs>
  <cellStyles count="50">
    <cellStyle name="20% - Accent1 2" xfId="13"/>
    <cellStyle name="20% - Accent2 2" xfId="19"/>
    <cellStyle name="20% - Accent3 2" xfId="14"/>
    <cellStyle name="20% - Accent4 2" xfId="15"/>
    <cellStyle name="20% - Accent5 2" xfId="16"/>
    <cellStyle name="20% - Accent6 2" xfId="17"/>
    <cellStyle name="40% - Accent1 2" xfId="12"/>
    <cellStyle name="40% - Accent2 2" xfId="18"/>
    <cellStyle name="40% - Accent3 2" xfId="20"/>
    <cellStyle name="40% - Accent4 2" xfId="21"/>
    <cellStyle name="40% - Accent5 2" xfId="22"/>
    <cellStyle name="40% - Accent6 2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4"/>
    <cellStyle name="Accent2 2" xfId="5"/>
    <cellStyle name="Accent3 2" xfId="6"/>
    <cellStyle name="Accent4 2" xfId="7"/>
    <cellStyle name="Accent5 2" xfId="8"/>
    <cellStyle name="Accent6 2" xfId="9"/>
    <cellStyle name="Bad 2" xfId="31"/>
    <cellStyle name="Calculation 2" xfId="32"/>
    <cellStyle name="Check Cell 2" xfId="33"/>
    <cellStyle name="Comma" xfId="1" builtinId="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rmal 3" xfId="48"/>
    <cellStyle name="Normal 4" xfId="49"/>
    <cellStyle name="Note 2" xfId="43"/>
    <cellStyle name="Note 3" xfId="47"/>
    <cellStyle name="Output 2" xfId="44"/>
    <cellStyle name="Percent" xfId="2" builtinId="5"/>
    <cellStyle name="Percent 2" xfId="10"/>
    <cellStyle name="Percent 3" xfId="30"/>
    <cellStyle name="Title 2" xfId="45"/>
    <cellStyle name="Total 2" xfId="11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topLeftCell="A2" zoomScale="110" zoomScaleNormal="110" workbookViewId="0">
      <selection activeCell="C13" sqref="C13"/>
    </sheetView>
  </sheetViews>
  <sheetFormatPr defaultColWidth="0" defaultRowHeight="15" zeroHeight="1" x14ac:dyDescent="0.25"/>
  <cols>
    <col min="1" max="1" width="7" style="3" customWidth="1"/>
    <col min="2" max="2" width="31.140625" style="3" customWidth="1"/>
    <col min="3" max="3" width="23.5703125" style="3" customWidth="1"/>
    <col min="4" max="4" width="11.140625" style="3" customWidth="1"/>
    <col min="5" max="5" width="29.5703125" style="3" customWidth="1"/>
    <col min="6" max="6" width="23.7109375" style="3" customWidth="1"/>
    <col min="7" max="7" width="34.85546875" style="3" customWidth="1"/>
    <col min="8" max="16" width="9.140625" style="3" hidden="1" customWidth="1"/>
    <col min="17" max="20" width="11.5703125" style="3" hidden="1" customWidth="1"/>
    <col min="21" max="16384" width="9.140625" style="3" hidden="1"/>
  </cols>
  <sheetData>
    <row r="1" spans="1:20" x14ac:dyDescent="0.25">
      <c r="A1" s="1" t="s">
        <v>0</v>
      </c>
      <c r="B1" s="2"/>
      <c r="C1" s="2"/>
      <c r="D1" s="2"/>
      <c r="E1" s="2"/>
      <c r="F1" s="2"/>
      <c r="G1" s="2"/>
    </row>
    <row r="2" spans="1:20" x14ac:dyDescent="0.25">
      <c r="A2" s="1"/>
      <c r="B2" s="2"/>
      <c r="C2" s="2"/>
      <c r="D2" s="2"/>
      <c r="E2" s="2"/>
      <c r="F2" s="2"/>
      <c r="G2" s="2"/>
    </row>
    <row r="3" spans="1:20" x14ac:dyDescent="0.25">
      <c r="A3" s="1" t="s">
        <v>21</v>
      </c>
      <c r="B3" s="2"/>
      <c r="C3" s="2"/>
      <c r="D3" s="2"/>
      <c r="E3" s="2"/>
      <c r="F3" s="2"/>
      <c r="G3" s="2"/>
    </row>
    <row r="4" spans="1:20" x14ac:dyDescent="0.25">
      <c r="A4" s="2"/>
      <c r="B4" s="2"/>
      <c r="C4" s="2"/>
      <c r="D4" s="2"/>
      <c r="E4" s="2"/>
      <c r="F4" s="2"/>
      <c r="G4" s="2"/>
      <c r="Q4" s="38"/>
      <c r="R4" s="38"/>
      <c r="S4" s="38"/>
      <c r="T4" s="38"/>
    </row>
    <row r="5" spans="1:20" x14ac:dyDescent="0.25">
      <c r="A5" s="2" t="s">
        <v>3</v>
      </c>
      <c r="B5" s="2"/>
      <c r="C5" s="30"/>
      <c r="D5" s="31"/>
      <c r="E5" s="30"/>
      <c r="F5" s="2"/>
      <c r="G5" s="2"/>
      <c r="Q5" s="38"/>
      <c r="R5" s="38"/>
      <c r="S5" s="38"/>
      <c r="T5" s="38"/>
    </row>
    <row r="6" spans="1:20" x14ac:dyDescent="0.25">
      <c r="A6" s="2"/>
      <c r="B6" s="2"/>
      <c r="C6" s="2"/>
      <c r="D6" s="2"/>
      <c r="E6" s="2"/>
      <c r="F6" s="2"/>
      <c r="G6" s="2"/>
    </row>
    <row r="7" spans="1:20" x14ac:dyDescent="0.25">
      <c r="A7" s="2" t="s">
        <v>22</v>
      </c>
      <c r="B7" s="2"/>
      <c r="C7" s="32">
        <v>42369</v>
      </c>
      <c r="D7" s="2"/>
      <c r="E7" s="2"/>
      <c r="F7" s="2"/>
      <c r="G7" s="2"/>
    </row>
    <row r="8" spans="1:20" x14ac:dyDescent="0.25">
      <c r="A8" s="2"/>
      <c r="B8" s="2"/>
      <c r="C8" s="9"/>
      <c r="D8" s="2"/>
      <c r="E8" s="2"/>
      <c r="F8" s="2"/>
      <c r="G8" s="2"/>
    </row>
    <row r="9" spans="1:20" x14ac:dyDescent="0.25">
      <c r="A9" s="2"/>
      <c r="B9" s="11" t="s">
        <v>2</v>
      </c>
      <c r="C9" s="2"/>
      <c r="D9" s="2"/>
      <c r="E9" s="2"/>
      <c r="F9" s="2"/>
      <c r="G9" s="2"/>
    </row>
    <row r="10" spans="1:20" x14ac:dyDescent="0.25">
      <c r="A10" s="2"/>
      <c r="B10" s="42" t="s">
        <v>25</v>
      </c>
      <c r="C10" s="33"/>
      <c r="D10" s="2"/>
      <c r="E10" s="2"/>
      <c r="F10" s="2"/>
      <c r="G10" s="2"/>
    </row>
    <row r="11" spans="1:20" x14ac:dyDescent="0.25">
      <c r="A11" s="2"/>
      <c r="B11" s="42" t="s">
        <v>27</v>
      </c>
      <c r="C11" s="2"/>
      <c r="D11" s="2"/>
      <c r="E11" s="2"/>
      <c r="F11" s="2"/>
      <c r="G11" s="2"/>
    </row>
    <row r="12" spans="1:20" x14ac:dyDescent="0.25">
      <c r="A12" s="2"/>
      <c r="B12" s="40" t="s">
        <v>26</v>
      </c>
      <c r="C12" s="34"/>
      <c r="D12" s="2"/>
      <c r="E12" s="2"/>
      <c r="F12" s="2"/>
      <c r="G12" s="2"/>
    </row>
    <row r="13" spans="1:20" x14ac:dyDescent="0.25">
      <c r="A13" s="2"/>
      <c r="B13" s="2" t="str">
        <f>IF(C12&gt;0,"Market value of fund","")</f>
        <v/>
      </c>
      <c r="C13" s="34"/>
      <c r="D13" s="2"/>
      <c r="E13" s="2"/>
      <c r="F13" s="2"/>
      <c r="G13" s="2"/>
    </row>
    <row r="14" spans="1:20" x14ac:dyDescent="0.25">
      <c r="A14" s="2"/>
      <c r="B14" s="2" t="s">
        <v>1</v>
      </c>
      <c r="C14" s="33"/>
      <c r="D14" s="2"/>
      <c r="E14" s="2"/>
      <c r="F14" s="2"/>
      <c r="G14" s="2"/>
    </row>
    <row r="15" spans="1:20" x14ac:dyDescent="0.25">
      <c r="A15" s="2"/>
      <c r="B15" s="2"/>
      <c r="C15" s="2"/>
      <c r="D15" s="2"/>
      <c r="E15" s="2"/>
      <c r="F15" s="2"/>
      <c r="G15" s="2"/>
    </row>
    <row r="16" spans="1:20" x14ac:dyDescent="0.25">
      <c r="A16" s="2"/>
      <c r="B16" s="11" t="s">
        <v>6</v>
      </c>
      <c r="C16" s="2"/>
      <c r="D16" s="2"/>
      <c r="E16" s="2"/>
      <c r="F16" s="2"/>
      <c r="G16" s="2"/>
    </row>
    <row r="17" spans="1:7" x14ac:dyDescent="0.25">
      <c r="A17" s="2"/>
      <c r="B17" s="2" t="s">
        <v>4</v>
      </c>
      <c r="C17" s="14">
        <f>VLOOKUP(DATE(YEAR($C$7),MONTH($C$7),1),rates!$A$3:$C$38,2)</f>
        <v>2.1600000000000001E-2</v>
      </c>
      <c r="D17" s="2"/>
      <c r="E17" s="2"/>
      <c r="F17" s="8" t="s">
        <v>10</v>
      </c>
      <c r="G17" s="8"/>
    </row>
    <row r="18" spans="1:7" x14ac:dyDescent="0.25">
      <c r="A18" s="2"/>
      <c r="B18" s="2" t="s">
        <v>5</v>
      </c>
      <c r="C18" s="15">
        <f>VLOOKUP(DATE(YEAR($C$7),MONTH($C$7),1),rates!$A$3:$C$38,3)</f>
        <v>4.4311814881775158E-2</v>
      </c>
      <c r="D18" s="2"/>
      <c r="E18" s="2"/>
      <c r="F18" s="10" t="s">
        <v>18</v>
      </c>
      <c r="G18" s="10" t="s">
        <v>19</v>
      </c>
    </row>
    <row r="19" spans="1:7" x14ac:dyDescent="0.25">
      <c r="A19" s="2"/>
      <c r="B19" s="2"/>
      <c r="C19" s="2"/>
      <c r="D19" s="2"/>
      <c r="E19" s="2"/>
      <c r="F19" s="12">
        <v>0</v>
      </c>
      <c r="G19" s="13">
        <v>5</v>
      </c>
    </row>
    <row r="20" spans="1:7" x14ac:dyDescent="0.25">
      <c r="A20" s="2"/>
      <c r="B20" s="2"/>
      <c r="C20" s="2"/>
      <c r="D20" s="2"/>
      <c r="E20" s="2"/>
      <c r="F20" s="12">
        <v>10</v>
      </c>
      <c r="G20" s="13">
        <v>7.5</v>
      </c>
    </row>
    <row r="21" spans="1:7" x14ac:dyDescent="0.25">
      <c r="A21" s="2" t="s">
        <v>7</v>
      </c>
      <c r="B21" s="2"/>
      <c r="C21" s="2"/>
      <c r="D21" s="2"/>
      <c r="E21" s="2"/>
      <c r="F21" s="12">
        <v>20</v>
      </c>
      <c r="G21" s="13">
        <v>10</v>
      </c>
    </row>
    <row r="22" spans="1:7" x14ac:dyDescent="0.25">
      <c r="A22" s="2"/>
      <c r="B22" s="1" t="s">
        <v>9</v>
      </c>
      <c r="C22" s="2"/>
      <c r="D22" s="2"/>
      <c r="E22" s="2"/>
      <c r="F22" s="12">
        <v>30</v>
      </c>
      <c r="G22" s="13">
        <v>11.5</v>
      </c>
    </row>
    <row r="23" spans="1:7" x14ac:dyDescent="0.25">
      <c r="A23" s="2"/>
      <c r="B23" s="17" t="s">
        <v>20</v>
      </c>
      <c r="C23" s="18" t="e">
        <f>ROUND(IF(C10&gt;0,C10,C12/C13),4)</f>
        <v>#DIV/0!</v>
      </c>
      <c r="D23" s="19" t="e">
        <f>C23*100</f>
        <v>#DIV/0!</v>
      </c>
      <c r="E23" s="2"/>
      <c r="F23" s="12">
        <v>40</v>
      </c>
      <c r="G23" s="13">
        <v>13</v>
      </c>
    </row>
    <row r="24" spans="1:7" x14ac:dyDescent="0.25">
      <c r="A24" s="2"/>
      <c r="B24" s="2" t="s">
        <v>11</v>
      </c>
      <c r="C24" s="2"/>
      <c r="D24" s="20" t="e">
        <f>IF(ROUNDDOWN(D23,-1)=ROUNDUP(D23,-1),VLOOKUP(D23,F19:G29,2),(D23-ROUNDDOWN($D$23,-1))/(ROUNDUP($D$23,-1)-ROUNDDOWN($D$23,-1))*VLOOKUP(ROUNDUP($D$23,-1),$F$19:$G$29,2)+(ROUNDUP($D$23,-1)-D23)/(ROUNDUP($D$23,-1)-ROUNDDOWN($D$23,-1))*VLOOKUP(ROUNDDOWN($D$23,-1),$F$19:$G$29,2))/100</f>
        <v>#DIV/0!</v>
      </c>
      <c r="E24" s="21"/>
      <c r="F24" s="12">
        <v>50</v>
      </c>
      <c r="G24" s="13">
        <v>15</v>
      </c>
    </row>
    <row r="25" spans="1:7" x14ac:dyDescent="0.25">
      <c r="A25" s="2"/>
      <c r="B25" s="2"/>
      <c r="C25" s="2"/>
      <c r="D25" s="2"/>
      <c r="E25" s="21"/>
      <c r="F25" s="12">
        <v>60</v>
      </c>
      <c r="G25" s="13">
        <v>17</v>
      </c>
    </row>
    <row r="26" spans="1:7" x14ac:dyDescent="0.25">
      <c r="A26" s="2"/>
      <c r="B26" s="1" t="s">
        <v>8</v>
      </c>
      <c r="C26" s="2"/>
      <c r="D26" s="20"/>
      <c r="E26" s="2"/>
      <c r="F26" s="12">
        <v>70</v>
      </c>
      <c r="G26" s="13">
        <v>18.5</v>
      </c>
    </row>
    <row r="27" spans="1:7" x14ac:dyDescent="0.25">
      <c r="A27" s="2"/>
      <c r="B27" s="2" t="s">
        <v>12</v>
      </c>
      <c r="C27" s="24" t="e">
        <f>IF(C10&gt;0,C10,C12/C13)</f>
        <v>#DIV/0!</v>
      </c>
      <c r="D27" s="2"/>
      <c r="E27" s="2"/>
      <c r="F27" s="12">
        <v>80</v>
      </c>
      <c r="G27" s="13">
        <v>20</v>
      </c>
    </row>
    <row r="28" spans="1:7" x14ac:dyDescent="0.25">
      <c r="A28" s="2"/>
      <c r="B28" s="2" t="s">
        <v>13</v>
      </c>
      <c r="C28" s="14">
        <f>0.04+C17</f>
        <v>6.1600000000000002E-2</v>
      </c>
      <c r="D28" s="2"/>
      <c r="E28" s="2"/>
      <c r="F28" s="12">
        <v>90</v>
      </c>
      <c r="G28" s="13">
        <v>22.5</v>
      </c>
    </row>
    <row r="29" spans="1:7" x14ac:dyDescent="0.25">
      <c r="A29" s="2"/>
      <c r="B29" s="2" t="s">
        <v>14</v>
      </c>
      <c r="C29" s="25" t="e">
        <f>1-C27</f>
        <v>#DIV/0!</v>
      </c>
      <c r="D29" s="2"/>
      <c r="E29" s="2"/>
      <c r="F29" s="12">
        <v>100</v>
      </c>
      <c r="G29" s="13">
        <v>25</v>
      </c>
    </row>
    <row r="30" spans="1:7" x14ac:dyDescent="0.25">
      <c r="A30" s="2"/>
      <c r="B30" s="2" t="s">
        <v>15</v>
      </c>
      <c r="C30" s="14">
        <f>C18</f>
        <v>4.4311814881775158E-2</v>
      </c>
      <c r="D30" s="2"/>
      <c r="E30" s="2"/>
      <c r="F30" s="2"/>
      <c r="G30" s="2"/>
    </row>
    <row r="31" spans="1:7" x14ac:dyDescent="0.25">
      <c r="A31" s="2"/>
      <c r="B31" s="26" t="s">
        <v>8</v>
      </c>
      <c r="C31" s="2"/>
      <c r="D31" s="20" t="e">
        <f>ROUND(C27*C28+C29*C30+0.4%,4)</f>
        <v>#DIV/0!</v>
      </c>
      <c r="E31" s="2"/>
      <c r="F31" s="2"/>
      <c r="G31" s="2"/>
    </row>
    <row r="32" spans="1:7" ht="15.75" thickBot="1" x14ac:dyDescent="0.3">
      <c r="A32" s="2"/>
      <c r="B32" s="2"/>
      <c r="C32" s="2"/>
      <c r="D32" s="2"/>
      <c r="E32" s="2"/>
      <c r="F32" s="2"/>
      <c r="G32" s="2"/>
    </row>
    <row r="33" spans="1:7" ht="15.75" thickBot="1" x14ac:dyDescent="0.3">
      <c r="A33" s="2"/>
      <c r="B33" s="27" t="s">
        <v>16</v>
      </c>
      <c r="C33" s="28"/>
      <c r="D33" s="29" t="e">
        <f>D24+IF(C14&gt;D31,15*(C14-D31),0)</f>
        <v>#DIV/0!</v>
      </c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ht="33.75" customHeight="1" x14ac:dyDescent="0.25">
      <c r="A35" s="41" t="s">
        <v>23</v>
      </c>
      <c r="B35" s="2"/>
      <c r="C35" s="2"/>
      <c r="D35" s="2"/>
      <c r="E35" s="2"/>
      <c r="F35" s="22"/>
      <c r="G35" s="23"/>
    </row>
    <row r="36" spans="1:7" hidden="1" x14ac:dyDescent="0.25"/>
    <row r="37" spans="1:7" hidden="1" x14ac:dyDescent="0.25"/>
    <row r="38" spans="1:7" hidden="1" x14ac:dyDescent="0.25"/>
    <row r="39" spans="1:7" hidden="1" x14ac:dyDescent="0.25"/>
    <row r="40" spans="1:7" hidden="1" x14ac:dyDescent="0.25"/>
  </sheetData>
  <sheetProtection password="EEB3" sheet="1" objects="1" scenarios="1" selectLockedCells="1"/>
  <pageMargins left="0.2" right="0.2" top="0.25" bottom="0.5" header="0.3" footer="0.25"/>
  <pageSetup orientation="landscape" r:id="rId1"/>
  <headerFoot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A2" sqref="A2"/>
    </sheetView>
  </sheetViews>
  <sheetFormatPr defaultRowHeight="15" x14ac:dyDescent="0.25"/>
  <cols>
    <col min="1" max="1" width="8" style="3" bestFit="1" customWidth="1"/>
    <col min="2" max="2" width="9.28515625" style="3" bestFit="1" customWidth="1"/>
    <col min="3" max="3" width="18.42578125" style="3" customWidth="1"/>
  </cols>
  <sheetData>
    <row r="1" spans="1:3" x14ac:dyDescent="0.25">
      <c r="A1" s="3" t="s">
        <v>24</v>
      </c>
    </row>
    <row r="2" spans="1:3" ht="30" x14ac:dyDescent="0.25">
      <c r="A2" s="3" t="s">
        <v>17</v>
      </c>
      <c r="B2" s="4" t="s">
        <v>4</v>
      </c>
      <c r="C2" s="37" t="s">
        <v>5</v>
      </c>
    </row>
    <row r="3" spans="1:3" ht="16.5" x14ac:dyDescent="0.35">
      <c r="A3" s="5">
        <v>41275</v>
      </c>
      <c r="B3" s="35">
        <v>2.5699999999999997E-2</v>
      </c>
      <c r="C3" s="6">
        <v>4.3379267865353066E-2</v>
      </c>
    </row>
    <row r="4" spans="1:3" ht="16.5" x14ac:dyDescent="0.35">
      <c r="A4" s="5">
        <v>41306</v>
      </c>
      <c r="B4" s="35">
        <v>2.53E-2</v>
      </c>
      <c r="C4" s="6">
        <v>4.2837084254039537E-2</v>
      </c>
    </row>
    <row r="5" spans="1:3" ht="16.5" x14ac:dyDescent="0.35">
      <c r="A5" s="5">
        <v>41334</v>
      </c>
      <c r="B5" s="35">
        <v>2.4900000000000002E-2</v>
      </c>
      <c r="C5" s="6">
        <v>4.559487147532848E-2</v>
      </c>
    </row>
    <row r="6" spans="1:3" ht="16.5" x14ac:dyDescent="0.35">
      <c r="A6" s="5">
        <v>41365</v>
      </c>
      <c r="B6" s="7">
        <v>2.3799999999999998E-2</v>
      </c>
      <c r="C6" s="6">
        <v>4.2871286067929004E-2</v>
      </c>
    </row>
    <row r="7" spans="1:3" ht="16.5" x14ac:dyDescent="0.35">
      <c r="A7" s="5">
        <v>41395</v>
      </c>
      <c r="B7" s="7">
        <v>2.6499999999999999E-2</v>
      </c>
      <c r="C7" s="6">
        <v>4.533170126902375E-2</v>
      </c>
    </row>
    <row r="8" spans="1:3" ht="16.5" x14ac:dyDescent="0.35">
      <c r="A8" s="5">
        <v>41426</v>
      </c>
      <c r="B8" s="7">
        <v>2.9600000000000001E-2</v>
      </c>
      <c r="C8" s="6">
        <v>4.8583778423903823E-2</v>
      </c>
    </row>
    <row r="9" spans="1:3" ht="16.5" x14ac:dyDescent="0.35">
      <c r="A9" s="5">
        <v>41456</v>
      </c>
      <c r="B9" s="7">
        <v>2.9700000000000001E-2</v>
      </c>
      <c r="C9" s="6">
        <v>4.9178367516657273E-2</v>
      </c>
    </row>
    <row r="10" spans="1:3" ht="16.5" x14ac:dyDescent="0.35">
      <c r="A10" s="5">
        <v>41487</v>
      </c>
      <c r="B10" s="7">
        <v>3.0899999999999997E-2</v>
      </c>
      <c r="C10" s="6">
        <v>4.9478441805567375E-2</v>
      </c>
    </row>
    <row r="11" spans="1:3" ht="16.5" x14ac:dyDescent="0.35">
      <c r="A11" s="5">
        <v>41518</v>
      </c>
      <c r="B11" s="7">
        <v>3.0899999999999997E-2</v>
      </c>
      <c r="C11" s="6">
        <v>4.9932244514448776E-2</v>
      </c>
    </row>
    <row r="12" spans="1:3" ht="16.5" x14ac:dyDescent="0.35">
      <c r="A12" s="5">
        <v>41548</v>
      </c>
      <c r="B12" s="7">
        <v>3.0099999999999998E-2</v>
      </c>
      <c r="C12" s="6">
        <v>4.9599120795528195E-2</v>
      </c>
    </row>
    <row r="13" spans="1:3" ht="16.5" x14ac:dyDescent="0.35">
      <c r="A13" s="5">
        <v>41579</v>
      </c>
      <c r="B13" s="7">
        <v>3.1400000000000004E-2</v>
      </c>
      <c r="C13" s="6">
        <v>5.1569854245478108E-2</v>
      </c>
    </row>
    <row r="14" spans="1:3" ht="16.5" x14ac:dyDescent="0.35">
      <c r="A14" s="5">
        <v>41609</v>
      </c>
      <c r="B14" s="7">
        <v>3.2000000000000001E-2</v>
      </c>
      <c r="C14" s="6">
        <v>5.1298514290145869E-2</v>
      </c>
    </row>
    <row r="15" spans="1:3" ht="16.5" x14ac:dyDescent="0.35">
      <c r="A15" s="5">
        <v>41640</v>
      </c>
      <c r="B15" s="7">
        <v>2.9399999999999999E-2</v>
      </c>
      <c r="C15" s="6">
        <v>4.8612882481398056E-2</v>
      </c>
    </row>
    <row r="16" spans="1:3" ht="16.5" x14ac:dyDescent="0.35">
      <c r="A16" s="5">
        <v>41671</v>
      </c>
      <c r="B16" s="7">
        <v>2.9600000000000001E-2</v>
      </c>
      <c r="C16" s="16">
        <v>4.8324990890057373E-2</v>
      </c>
    </row>
    <row r="17" spans="1:3" ht="16.5" x14ac:dyDescent="0.35">
      <c r="A17" s="5">
        <v>41699</v>
      </c>
      <c r="B17" s="7">
        <v>2.9600000000000001E-2</v>
      </c>
      <c r="C17" s="16">
        <v>4.7711405340137292E-2</v>
      </c>
    </row>
    <row r="18" spans="1:3" ht="16.5" x14ac:dyDescent="0.35">
      <c r="A18" s="5">
        <v>41730</v>
      </c>
      <c r="B18" s="7">
        <v>2.9300000000000003E-2</v>
      </c>
      <c r="C18" s="16">
        <v>4.7763061734637846E-2</v>
      </c>
    </row>
    <row r="19" spans="1:3" ht="16.5" x14ac:dyDescent="0.35">
      <c r="A19" s="5">
        <v>41760</v>
      </c>
      <c r="B19" s="7">
        <v>2.76E-2</v>
      </c>
      <c r="C19" s="6">
        <v>4.5795412932131629E-2</v>
      </c>
    </row>
    <row r="20" spans="1:3" ht="16.5" x14ac:dyDescent="0.35">
      <c r="A20" s="5">
        <v>41791</v>
      </c>
      <c r="B20" s="7">
        <v>2.8199999999999999E-2</v>
      </c>
      <c r="C20" s="6">
        <v>4.4056120336432913E-2</v>
      </c>
    </row>
    <row r="21" spans="1:3" ht="16.5" x14ac:dyDescent="0.35">
      <c r="A21" s="5">
        <v>41821</v>
      </c>
      <c r="B21" s="7">
        <v>2.7000000000000003E-2</v>
      </c>
      <c r="C21" s="16">
        <v>4.3049375495591402E-2</v>
      </c>
    </row>
    <row r="22" spans="1:3" ht="16.5" x14ac:dyDescent="0.35">
      <c r="A22" s="5">
        <v>41852</v>
      </c>
      <c r="B22" s="7">
        <v>2.5699999999999997E-2</v>
      </c>
      <c r="C22" s="16">
        <v>4.1895415990639728E-2</v>
      </c>
    </row>
    <row r="23" spans="1:3" ht="16.5" x14ac:dyDescent="0.35">
      <c r="A23" s="5">
        <v>41883</v>
      </c>
      <c r="B23" s="7">
        <v>2.7300000000000001E-2</v>
      </c>
      <c r="C23" s="16">
        <v>4.3121018506235842E-2</v>
      </c>
    </row>
    <row r="24" spans="1:3" ht="16.5" x14ac:dyDescent="0.35">
      <c r="A24" s="5">
        <v>41913</v>
      </c>
      <c r="B24" s="7">
        <v>2.5899999999999999E-2</v>
      </c>
      <c r="C24" s="16">
        <v>4.3935481060440873E-2</v>
      </c>
    </row>
    <row r="25" spans="1:3" ht="16.5" x14ac:dyDescent="0.35">
      <c r="A25" s="5">
        <v>41944</v>
      </c>
      <c r="B25" s="7">
        <v>2.4799999999999999E-2</v>
      </c>
      <c r="C25" s="16">
        <v>4.2470345856095992E-2</v>
      </c>
    </row>
    <row r="26" spans="1:3" ht="16.5" x14ac:dyDescent="0.35">
      <c r="A26" s="5">
        <v>41974</v>
      </c>
      <c r="B26" s="36">
        <v>2.3300000000000001E-2</v>
      </c>
      <c r="C26" s="16">
        <v>4.2271999999999997E-2</v>
      </c>
    </row>
    <row r="27" spans="1:3" ht="16.5" x14ac:dyDescent="0.35">
      <c r="A27" s="5">
        <v>42005</v>
      </c>
      <c r="B27" s="35">
        <v>1.9299999999999998E-2</v>
      </c>
      <c r="C27" s="16">
        <v>3.80419454973695E-2</v>
      </c>
    </row>
    <row r="28" spans="1:3" ht="16.5" x14ac:dyDescent="0.35">
      <c r="A28" s="5">
        <v>42036</v>
      </c>
      <c r="B28" s="35">
        <v>1.95E-2</v>
      </c>
      <c r="C28" s="16">
        <v>3.8148752830831523E-2</v>
      </c>
    </row>
    <row r="29" spans="1:3" ht="16.5" x14ac:dyDescent="0.35">
      <c r="A29" s="5">
        <v>42064</v>
      </c>
      <c r="B29" s="35">
        <v>1.9699999999999999E-2</v>
      </c>
      <c r="C29" s="16">
        <v>3.9014816294106192E-2</v>
      </c>
    </row>
    <row r="30" spans="1:3" ht="16.5" x14ac:dyDescent="0.35">
      <c r="A30" s="5">
        <v>42095</v>
      </c>
      <c r="B30" s="35">
        <v>2.1899999999999999E-2</v>
      </c>
      <c r="C30" s="16">
        <v>4.0626859797981973E-2</v>
      </c>
    </row>
    <row r="31" spans="1:3" ht="16.5" x14ac:dyDescent="0.35">
      <c r="A31" s="5">
        <v>42125</v>
      </c>
      <c r="B31" s="35">
        <v>2.2499999999999999E-2</v>
      </c>
      <c r="C31" s="16">
        <v>4.0697088971556106E-2</v>
      </c>
    </row>
    <row r="32" spans="1:3" ht="16.5" x14ac:dyDescent="0.35">
      <c r="A32" s="5">
        <v>42156</v>
      </c>
      <c r="B32" s="35">
        <v>2.3799999999999998E-2</v>
      </c>
      <c r="C32" s="16">
        <v>4.2754102276576944E-2</v>
      </c>
    </row>
    <row r="33" spans="1:3" ht="16.5" x14ac:dyDescent="0.35">
      <c r="A33" s="5">
        <v>42186</v>
      </c>
      <c r="B33" s="35">
        <v>2.2000000000000002E-2</v>
      </c>
      <c r="C33" s="16">
        <v>4.1576898878752822E-2</v>
      </c>
    </row>
    <row r="34" spans="1:3" ht="16.5" x14ac:dyDescent="0.35">
      <c r="A34" s="5">
        <v>42217</v>
      </c>
      <c r="B34" s="35">
        <v>2.2000000000000002E-2</v>
      </c>
      <c r="C34" s="16">
        <v>4.4012450653793778E-2</v>
      </c>
    </row>
    <row r="35" spans="1:3" ht="16.5" x14ac:dyDescent="0.35">
      <c r="A35" s="5">
        <v>42248</v>
      </c>
      <c r="B35" s="35">
        <v>2.2099999999999998E-2</v>
      </c>
      <c r="C35" s="16">
        <v>4.5036702778441517E-2</v>
      </c>
    </row>
    <row r="36" spans="1:3" ht="16.5" x14ac:dyDescent="0.35">
      <c r="A36" s="5">
        <v>42278</v>
      </c>
      <c r="B36" s="35">
        <v>2.2599999999999999E-2</v>
      </c>
      <c r="C36" s="16">
        <v>4.723183882827886E-2</v>
      </c>
    </row>
    <row r="37" spans="1:3" ht="16.5" x14ac:dyDescent="0.35">
      <c r="A37" s="5">
        <v>42309</v>
      </c>
      <c r="B37" s="35">
        <v>2.29E-2</v>
      </c>
      <c r="C37" s="16">
        <v>4.5223046453951365E-2</v>
      </c>
    </row>
    <row r="38" spans="1:3" ht="16.5" x14ac:dyDescent="0.35">
      <c r="A38" s="5">
        <v>42339</v>
      </c>
      <c r="B38" s="39">
        <v>2.1600000000000001E-2</v>
      </c>
      <c r="C38" s="16">
        <v>4.4311814881775158E-2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PFAd</vt:lpstr>
      <vt:lpstr>rates</vt:lpstr>
      <vt:lpstr>PFAd!Print_Area</vt:lpstr>
    </vt:vector>
  </TitlesOfParts>
  <Company>GOA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haripaul.pannu</dc:creator>
  <cp:lastModifiedBy>haripaul.pannu</cp:lastModifiedBy>
  <cp:lastPrinted>2015-11-09T15:50:07Z</cp:lastPrinted>
  <dcterms:created xsi:type="dcterms:W3CDTF">2014-07-29T14:45:08Z</dcterms:created>
  <dcterms:modified xsi:type="dcterms:W3CDTF">2016-01-05T23:07:46Z</dcterms:modified>
</cp:coreProperties>
</file>