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102.xml" ContentType="application/vnd.ms-excel.controlproperties+xml"/>
  <Override PartName="/xl/ctrlProps/ctrlProp103.xml" ContentType="application/vnd.ms-excel.controlproperties+xml"/>
  <Override PartName="/xl/drawings/drawing10.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ctrlProps/ctrlProp234.xml" ContentType="application/vnd.ms-excel.controlproperties+xml"/>
  <Override PartName="/xl/ctrlProps/ctrlProp235.xml" ContentType="application/vnd.ms-excel.controlproperties+xml"/>
  <Override PartName="/xl/drawings/drawing18.xml" ContentType="application/vnd.openxmlformats-officedocument.drawing+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omments16.xml" ContentType="application/vnd.openxmlformats-officedocument.spreadsheetml.comments+xml"/>
  <Override PartName="/xl/drawings/drawing19.xml" ContentType="application/vnd.openxmlformats-officedocument.drawing+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omments17.xml" ContentType="application/vnd.openxmlformats-officedocument.spreadsheetml.comments+xml"/>
  <Override PartName="/xl/drawings/drawing20.xml" ContentType="application/vnd.openxmlformats-officedocument.drawing+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21.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omments18.xml" ContentType="application/vnd.openxmlformats-officedocument.spreadsheetml.comments+xml"/>
  <Override PartName="/xl/drawings/drawing22.xml" ContentType="application/vnd.openxmlformats-officedocument.drawing+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omments19.xml" ContentType="application/vnd.openxmlformats-officedocument.spreadsheetml.comments+xml"/>
  <Override PartName="/xl/drawings/drawing23.xml" ContentType="application/vnd.openxmlformats-officedocument.drawing+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omments20.xml" ContentType="application/vnd.openxmlformats-officedocument.spreadsheetml.comments+xml"/>
  <Override PartName="/xl/drawings/drawing24.xml" ContentType="application/vnd.openxmlformats-officedocument.drawing+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omments21.xml" ContentType="application/vnd.openxmlformats-officedocument.spreadsheetml.comments+xml"/>
  <Override PartName="/xl/drawings/drawing25.xml" ContentType="application/vnd.openxmlformats-officedocument.drawing+xml"/>
  <Override PartName="/xl/ctrlProps/ctrlProp398.xml" ContentType="application/vnd.ms-excel.controlproperties+xml"/>
  <Override PartName="/xl/ctrlProps/ctrlProp399.xml" ContentType="application/vnd.ms-excel.controlproperties+xml"/>
  <Override PartName="/xl/drawings/drawing26.xml" ContentType="application/vnd.openxmlformats-officedocument.drawing+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omments22.xml" ContentType="application/vnd.openxmlformats-officedocument.spreadsheetml.comments+xml"/>
  <Override PartName="/xl/drawings/drawing27.xml" ContentType="application/vnd.openxmlformats-officedocument.drawing+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omments23.xml" ContentType="application/vnd.openxmlformats-officedocument.spreadsheetml.comments+xml"/>
  <Override PartName="/xl/drawings/drawing28.xml" ContentType="application/vnd.openxmlformats-officedocument.drawing+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omments24.xml" ContentType="application/vnd.openxmlformats-officedocument.spreadsheetml.comments+xml"/>
  <Override PartName="/xl/comments25.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drawings/drawing32.xml" ContentType="application/vnd.openxmlformats-officedocument.drawing+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drawings/drawing33.xml" ContentType="application/vnd.openxmlformats-officedocument.drawing+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drawings/drawing34.xml" ContentType="application/vnd.openxmlformats-officedocument.drawing+xml"/>
  <Override PartName="/xl/drawings/drawing35.xml" ContentType="application/vnd.openxmlformats-officedocument.drawing+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drawings/drawing36.xml" ContentType="application/vnd.openxmlformats-officedocument.drawing+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Password="EBAD" lockStructure="1"/>
  <bookViews>
    <workbookView xWindow="4140" yWindow="90" windowWidth="14115" windowHeight="12075" tabRatio="848"/>
  </bookViews>
  <sheets>
    <sheet name="Instructions" sheetId="133" r:id="rId1"/>
    <sheet name="Submission" sheetId="134" r:id="rId2"/>
    <sheet name="Section A1" sheetId="71" r:id="rId3"/>
    <sheet name="Section A2" sheetId="70" r:id="rId4"/>
    <sheet name="Section A3" sheetId="2" r:id="rId5"/>
    <sheet name="Section A4" sheetId="46" r:id="rId6"/>
    <sheet name="Section A5" sheetId="5" r:id="rId7"/>
    <sheet name="Section B1" sheetId="13" r:id="rId8"/>
    <sheet name="Section B2" sheetId="19" r:id="rId9"/>
    <sheet name="Section B3" sheetId="32" r:id="rId10"/>
    <sheet name="Section B4" sheetId="49" r:id="rId11"/>
    <sheet name="Section B5" sheetId="177" r:id="rId12"/>
    <sheet name="Section B6" sheetId="21" r:id="rId13"/>
    <sheet name="Section B7" sheetId="116" r:id="rId14"/>
    <sheet name="Section B8" sheetId="64" r:id="rId15"/>
    <sheet name="Section B9" sheetId="186" state="hidden" r:id="rId16"/>
    <sheet name="Section B1 (2)" sheetId="143" state="hidden" r:id="rId17"/>
    <sheet name="Section B2 (2)" sheetId="167" state="hidden" r:id="rId18"/>
    <sheet name="Section B3 (2)" sheetId="152" state="hidden" r:id="rId19"/>
    <sheet name="Section B4 (2)" sheetId="153" state="hidden" r:id="rId20"/>
    <sheet name="Section B5 (2)" sheetId="178" state="hidden" r:id="rId21"/>
    <sheet name="Section B6 (2)" sheetId="155" state="hidden" r:id="rId22"/>
    <sheet name="Section B7 (2)" sheetId="182" state="hidden" r:id="rId23"/>
    <sheet name="Section B8 (2)" sheetId="156" state="hidden" r:id="rId24"/>
    <sheet name="Section B9 (2)" sheetId="187" state="hidden" r:id="rId25"/>
    <sheet name="Section B1 (3)" sheetId="150" state="hidden" r:id="rId26"/>
    <sheet name="Section B2 (3)" sheetId="168" state="hidden" r:id="rId27"/>
    <sheet name="Section B3 (3)" sheetId="158" state="hidden" r:id="rId28"/>
    <sheet name="Section B4 (3)" sheetId="159" state="hidden" r:id="rId29"/>
    <sheet name="Section B5 (3)" sheetId="179" state="hidden" r:id="rId30"/>
    <sheet name="Section B6 (3)" sheetId="161" state="hidden" r:id="rId31"/>
    <sheet name="Section B7 (3)" sheetId="183" state="hidden" r:id="rId32"/>
    <sheet name="Section B8 (3)" sheetId="162" state="hidden" r:id="rId33"/>
    <sheet name="Section B9 (3)" sheetId="188" state="hidden" r:id="rId34"/>
    <sheet name="Section C1" sheetId="99" state="hidden" r:id="rId35"/>
    <sheet name="Section C2" sheetId="127" state="hidden" r:id="rId36"/>
    <sheet name="Section D" sheetId="140" r:id="rId37"/>
    <sheet name="Section D (2)" sheetId="141" state="hidden" r:id="rId38"/>
    <sheet name="Section E" sheetId="29" state="hidden" r:id="rId39"/>
    <sheet name="Baseline Obligation" sheetId="181" r:id="rId40"/>
    <sheet name="Section E2" sheetId="163" state="hidden" r:id="rId41"/>
    <sheet name="Section E3" sheetId="164" state="hidden" r:id="rId42"/>
    <sheet name="Section E4" sheetId="165" state="hidden" r:id="rId43"/>
    <sheet name="Section E5" sheetId="166" state="hidden" r:id="rId44"/>
    <sheet name="Section F" sheetId="10" state="hidden" r:id="rId45"/>
    <sheet name="Section G" sheetId="20" state="hidden" r:id="rId46"/>
    <sheet name="Section H" sheetId="185" state="hidden" r:id="rId47"/>
    <sheet name="CoI Checklist" sheetId="122" state="hidden" r:id="rId48"/>
    <sheet name="SoQ" sheetId="169" state="hidden" r:id="rId49"/>
    <sheet name="SoV" sheetId="115" state="hidden" r:id="rId50"/>
    <sheet name="SoC" sheetId="172" state="hidden" r:id="rId51"/>
    <sheet name="EPC Request" sheetId="175" state="hidden" r:id="rId52"/>
    <sheet name="Fund Credit Purchase" sheetId="176" state="hidden" r:id="rId53"/>
    <sheet name="Track Changes" sheetId="189" state="hidden" r:id="rId54"/>
  </sheets>
  <definedNames>
    <definedName name="_xlnm._FilterDatabase" localSheetId="1" hidden="1">Submission!#REF!</definedName>
    <definedName name="LevyFuels">'Section B9'!$R$8:$R$34</definedName>
    <definedName name="Report">Submission!$I$5</definedName>
    <definedName name="Report_Types" localSheetId="22">Submission!#REF!</definedName>
    <definedName name="Report_Types" localSheetId="31">Submission!#REF!</definedName>
    <definedName name="Report_Types">Submission!#REF!</definedName>
    <definedName name="Year">2009</definedName>
  </definedNames>
  <calcPr calcId="145621"/>
</workbook>
</file>

<file path=xl/calcChain.xml><?xml version="1.0" encoding="utf-8"?>
<calcChain xmlns="http://schemas.openxmlformats.org/spreadsheetml/2006/main">
  <c r="E15" i="134" l="1"/>
  <c r="B42" i="181"/>
  <c r="B20" i="181"/>
  <c r="B10" i="181"/>
  <c r="B3" i="181"/>
  <c r="D27" i="71"/>
  <c r="D12" i="181" s="1"/>
  <c r="B3" i="29" l="1"/>
  <c r="I15" i="134"/>
  <c r="M8" i="181"/>
  <c r="A1" i="187"/>
  <c r="A3" i="187"/>
  <c r="N8" i="187"/>
  <c r="J8" i="187"/>
  <c r="N10" i="187"/>
  <c r="J10" i="187" s="1"/>
  <c r="N12" i="187"/>
  <c r="J12" i="187"/>
  <c r="N14" i="187"/>
  <c r="J14" i="187" s="1"/>
  <c r="N16" i="187"/>
  <c r="J16" i="187"/>
  <c r="N18" i="187"/>
  <c r="J18" i="187" s="1"/>
  <c r="N20" i="187"/>
  <c r="J20" i="187"/>
  <c r="N22" i="187"/>
  <c r="J22" i="187" s="1"/>
  <c r="N24" i="187"/>
  <c r="J24" i="187"/>
  <c r="N26" i="187"/>
  <c r="J26" i="187" s="1"/>
  <c r="N28" i="187"/>
  <c r="J28" i="187"/>
  <c r="N30" i="187"/>
  <c r="J30" i="187" s="1"/>
  <c r="N32" i="187"/>
  <c r="J32" i="187" s="1"/>
  <c r="N34" i="187"/>
  <c r="J34" i="187" s="1"/>
  <c r="N36" i="187"/>
  <c r="J36" i="187"/>
  <c r="N38" i="187"/>
  <c r="J38" i="187" s="1"/>
  <c r="N40" i="187"/>
  <c r="J40" i="187"/>
  <c r="N42" i="187"/>
  <c r="J42" i="187" s="1"/>
  <c r="N44" i="187"/>
  <c r="J44" i="187" s="1"/>
  <c r="N46" i="187"/>
  <c r="J46" i="187" s="1"/>
  <c r="B58" i="187"/>
  <c r="A3" i="188"/>
  <c r="A3" i="186"/>
  <c r="N10" i="188"/>
  <c r="J10" i="188"/>
  <c r="N12" i="188"/>
  <c r="J12" i="188" s="1"/>
  <c r="N14" i="188"/>
  <c r="J14" i="188"/>
  <c r="N16" i="188"/>
  <c r="J16" i="188" s="1"/>
  <c r="N18" i="188"/>
  <c r="J18" i="188"/>
  <c r="N20" i="188"/>
  <c r="J20" i="188" s="1"/>
  <c r="N22" i="188"/>
  <c r="J22" i="188"/>
  <c r="N24" i="188"/>
  <c r="J24" i="188" s="1"/>
  <c r="N26" i="188"/>
  <c r="J26" i="188"/>
  <c r="N28" i="188"/>
  <c r="J28" i="188" s="1"/>
  <c r="N30" i="188"/>
  <c r="J30" i="188"/>
  <c r="N32" i="188"/>
  <c r="J32" i="188" s="1"/>
  <c r="N34" i="188"/>
  <c r="J34" i="188"/>
  <c r="N36" i="188"/>
  <c r="J36" i="188" s="1"/>
  <c r="N38" i="188"/>
  <c r="J38" i="188"/>
  <c r="N40" i="188"/>
  <c r="J40" i="188" s="1"/>
  <c r="N42" i="188"/>
  <c r="J42" i="188"/>
  <c r="N44" i="188"/>
  <c r="J44" i="188" s="1"/>
  <c r="N46" i="188"/>
  <c r="J46" i="188"/>
  <c r="N8" i="188"/>
  <c r="J8" i="188" s="1"/>
  <c r="N10" i="186"/>
  <c r="J10" i="186"/>
  <c r="N12" i="186"/>
  <c r="J12" i="186" s="1"/>
  <c r="N14" i="186"/>
  <c r="N16" i="186"/>
  <c r="J16" i="186"/>
  <c r="N18" i="186"/>
  <c r="J18" i="186" s="1"/>
  <c r="N20" i="186"/>
  <c r="J20" i="186"/>
  <c r="N22" i="186"/>
  <c r="J22" i="186" s="1"/>
  <c r="N24" i="186"/>
  <c r="J24" i="186"/>
  <c r="N26" i="186"/>
  <c r="J26" i="186" s="1"/>
  <c r="N28" i="186"/>
  <c r="J28" i="186"/>
  <c r="N30" i="186"/>
  <c r="N32" i="186"/>
  <c r="J32" i="186"/>
  <c r="N34" i="186"/>
  <c r="J34" i="186" s="1"/>
  <c r="N36" i="186"/>
  <c r="J36" i="186"/>
  <c r="N38" i="186"/>
  <c r="J38" i="186" s="1"/>
  <c r="N40" i="186"/>
  <c r="J40" i="186"/>
  <c r="N42" i="186"/>
  <c r="J42" i="186" s="1"/>
  <c r="N44" i="186"/>
  <c r="J44" i="186"/>
  <c r="N46" i="186"/>
  <c r="J46" i="186" s="1"/>
  <c r="N8" i="186"/>
  <c r="J8" i="186" s="1"/>
  <c r="J14" i="186"/>
  <c r="J30" i="186"/>
  <c r="P58" i="161"/>
  <c r="P48" i="161"/>
  <c r="J48" i="161"/>
  <c r="P46" i="161"/>
  <c r="P44" i="161"/>
  <c r="P42" i="161"/>
  <c r="P40" i="161"/>
  <c r="J40" i="161" s="1"/>
  <c r="P38" i="161"/>
  <c r="P36" i="161"/>
  <c r="P34" i="161"/>
  <c r="P32" i="161"/>
  <c r="J32" i="161" s="1"/>
  <c r="P30" i="161"/>
  <c r="P28" i="161"/>
  <c r="L28" i="161" s="1"/>
  <c r="P26" i="161"/>
  <c r="P24" i="161"/>
  <c r="J24" i="161"/>
  <c r="P22" i="161"/>
  <c r="L22" i="161" s="1"/>
  <c r="P20" i="161"/>
  <c r="P18" i="161"/>
  <c r="P16" i="161"/>
  <c r="P14" i="161"/>
  <c r="J14" i="161" s="1"/>
  <c r="P12" i="161"/>
  <c r="P10" i="161"/>
  <c r="P58" i="155"/>
  <c r="P48" i="155"/>
  <c r="L48" i="155" s="1"/>
  <c r="P46" i="155"/>
  <c r="P44" i="155"/>
  <c r="L44" i="155"/>
  <c r="P42" i="155"/>
  <c r="P40" i="155"/>
  <c r="P38" i="155"/>
  <c r="J38" i="155"/>
  <c r="P36" i="155"/>
  <c r="P34" i="155"/>
  <c r="P32" i="155"/>
  <c r="L32" i="155"/>
  <c r="P30" i="155"/>
  <c r="P28" i="155"/>
  <c r="P26" i="155"/>
  <c r="J26" i="155"/>
  <c r="P24" i="155"/>
  <c r="P22" i="155"/>
  <c r="J22" i="155"/>
  <c r="P20" i="155"/>
  <c r="L20" i="155" s="1"/>
  <c r="P18" i="155"/>
  <c r="J18" i="155"/>
  <c r="P16" i="155"/>
  <c r="J16" i="155" s="1"/>
  <c r="P14" i="155"/>
  <c r="P12" i="155"/>
  <c r="P10" i="155"/>
  <c r="L10" i="155"/>
  <c r="R38" i="159"/>
  <c r="V36" i="159"/>
  <c r="U36" i="159"/>
  <c r="T36" i="159"/>
  <c r="S36" i="159"/>
  <c r="V34" i="159"/>
  <c r="U34" i="159"/>
  <c r="T34" i="159"/>
  <c r="S34" i="159"/>
  <c r="V32" i="159"/>
  <c r="U32" i="159"/>
  <c r="T32" i="159"/>
  <c r="S32" i="159"/>
  <c r="S25" i="159"/>
  <c r="S21" i="159"/>
  <c r="S17" i="159"/>
  <c r="S11" i="159"/>
  <c r="S7" i="159"/>
  <c r="R38" i="153"/>
  <c r="V36" i="153"/>
  <c r="U36" i="153"/>
  <c r="T36" i="153"/>
  <c r="S36" i="153"/>
  <c r="V34" i="153"/>
  <c r="U34" i="153"/>
  <c r="T34" i="153"/>
  <c r="S34" i="153"/>
  <c r="V32" i="153"/>
  <c r="U32" i="153"/>
  <c r="T32" i="153"/>
  <c r="S32" i="153"/>
  <c r="S25" i="153"/>
  <c r="S21" i="153"/>
  <c r="S17" i="153"/>
  <c r="S11" i="153"/>
  <c r="S7" i="153"/>
  <c r="P46" i="158"/>
  <c r="P43" i="158"/>
  <c r="P37" i="158"/>
  <c r="P35" i="158"/>
  <c r="P33" i="158"/>
  <c r="P31" i="158"/>
  <c r="P29" i="158"/>
  <c r="P27" i="158"/>
  <c r="P25" i="158"/>
  <c r="P18" i="158"/>
  <c r="P16" i="158"/>
  <c r="P14" i="158"/>
  <c r="P12" i="158"/>
  <c r="P10" i="158"/>
  <c r="P8" i="158"/>
  <c r="P6" i="158"/>
  <c r="P46" i="152"/>
  <c r="P43" i="152"/>
  <c r="P37" i="152"/>
  <c r="P35" i="152"/>
  <c r="P33" i="152"/>
  <c r="P31" i="152"/>
  <c r="P29" i="152"/>
  <c r="P27" i="152"/>
  <c r="P25" i="152"/>
  <c r="P18" i="152"/>
  <c r="P16" i="152"/>
  <c r="P14" i="152"/>
  <c r="P12" i="152"/>
  <c r="P10" i="152"/>
  <c r="P8" i="152"/>
  <c r="P6" i="152"/>
  <c r="M62" i="168"/>
  <c r="M60" i="168"/>
  <c r="M58" i="168"/>
  <c r="M56" i="168"/>
  <c r="M54" i="168"/>
  <c r="M52" i="168"/>
  <c r="M50" i="168"/>
  <c r="M48" i="168"/>
  <c r="M46" i="168"/>
  <c r="M44" i="168"/>
  <c r="M42" i="168"/>
  <c r="M40" i="168"/>
  <c r="M38" i="168"/>
  <c r="M30" i="168"/>
  <c r="M28" i="168"/>
  <c r="M26" i="168"/>
  <c r="M24" i="168"/>
  <c r="M22" i="168"/>
  <c r="M20" i="168"/>
  <c r="M18" i="168"/>
  <c r="M16" i="168"/>
  <c r="M14" i="168"/>
  <c r="M12" i="168"/>
  <c r="M10" i="168"/>
  <c r="M8" i="168"/>
  <c r="M6" i="168"/>
  <c r="M62" i="167"/>
  <c r="M60" i="167"/>
  <c r="M58" i="167"/>
  <c r="M56" i="167"/>
  <c r="M54" i="167"/>
  <c r="M52" i="167"/>
  <c r="M50" i="167"/>
  <c r="M48" i="167"/>
  <c r="M46" i="167"/>
  <c r="M44" i="167"/>
  <c r="M42" i="167"/>
  <c r="M40" i="167"/>
  <c r="M38" i="167"/>
  <c r="M30" i="167"/>
  <c r="M28" i="167"/>
  <c r="M26" i="167"/>
  <c r="M24" i="167"/>
  <c r="M22" i="167"/>
  <c r="M20" i="167"/>
  <c r="M18" i="167"/>
  <c r="M16" i="167"/>
  <c r="M14" i="167"/>
  <c r="M12" i="167"/>
  <c r="M10" i="167"/>
  <c r="M8" i="167"/>
  <c r="M6" i="167"/>
  <c r="P63" i="150"/>
  <c r="P59" i="150"/>
  <c r="P57" i="150"/>
  <c r="P55" i="150"/>
  <c r="P51" i="150"/>
  <c r="P49" i="150"/>
  <c r="P47" i="150"/>
  <c r="P43" i="150"/>
  <c r="P41" i="150"/>
  <c r="P39" i="150"/>
  <c r="P35" i="150"/>
  <c r="P33" i="150"/>
  <c r="P31" i="150"/>
  <c r="P27" i="150"/>
  <c r="P25" i="150"/>
  <c r="P23" i="150"/>
  <c r="P17" i="150"/>
  <c r="P15" i="150"/>
  <c r="P13" i="150"/>
  <c r="P9" i="150"/>
  <c r="P7" i="150"/>
  <c r="P5" i="150"/>
  <c r="P63" i="143"/>
  <c r="P59" i="143"/>
  <c r="P57" i="143"/>
  <c r="P55" i="143"/>
  <c r="P51" i="143"/>
  <c r="P49" i="143"/>
  <c r="P47" i="143"/>
  <c r="P43" i="143"/>
  <c r="P41" i="143"/>
  <c r="P39" i="143"/>
  <c r="P35" i="143"/>
  <c r="P33" i="143"/>
  <c r="P31" i="143"/>
  <c r="P27" i="143"/>
  <c r="P25" i="143"/>
  <c r="P23" i="143"/>
  <c r="P17" i="143"/>
  <c r="P15" i="143"/>
  <c r="P13" i="143"/>
  <c r="P9" i="143"/>
  <c r="P7" i="143"/>
  <c r="P5" i="143"/>
  <c r="P48" i="21"/>
  <c r="P46" i="21"/>
  <c r="P44" i="21"/>
  <c r="P42" i="21"/>
  <c r="J42" i="21" s="1"/>
  <c r="P40" i="21"/>
  <c r="P38" i="21"/>
  <c r="P36" i="21"/>
  <c r="P34" i="21"/>
  <c r="J34" i="21" s="1"/>
  <c r="P32" i="21"/>
  <c r="L32" i="21" s="1"/>
  <c r="P30" i="21"/>
  <c r="P28" i="21"/>
  <c r="J28" i="21" s="1"/>
  <c r="P26" i="21"/>
  <c r="P24" i="21"/>
  <c r="P22" i="21"/>
  <c r="P20" i="21"/>
  <c r="J20" i="21" s="1"/>
  <c r="P18" i="21"/>
  <c r="P16" i="21"/>
  <c r="P14" i="21"/>
  <c r="L14" i="21"/>
  <c r="P12" i="21"/>
  <c r="L12" i="21" s="1"/>
  <c r="P10" i="21"/>
  <c r="L10" i="21" s="1"/>
  <c r="V32" i="49"/>
  <c r="V34" i="49"/>
  <c r="V36" i="49"/>
  <c r="S36" i="49"/>
  <c r="S34" i="49"/>
  <c r="S32" i="49"/>
  <c r="T36" i="49"/>
  <c r="T32" i="49"/>
  <c r="T34" i="49"/>
  <c r="U36" i="49"/>
  <c r="U34" i="49"/>
  <c r="U32" i="49"/>
  <c r="S25" i="49"/>
  <c r="S21" i="49"/>
  <c r="S17" i="49"/>
  <c r="S11" i="49"/>
  <c r="S7" i="49"/>
  <c r="P46" i="32"/>
  <c r="P43" i="32"/>
  <c r="P37" i="32"/>
  <c r="P35" i="32"/>
  <c r="P33" i="32"/>
  <c r="P31" i="32"/>
  <c r="P29" i="32"/>
  <c r="P27" i="32"/>
  <c r="P25" i="32"/>
  <c r="P18" i="32"/>
  <c r="P16" i="32"/>
  <c r="P14" i="32"/>
  <c r="P12" i="32"/>
  <c r="P10" i="32"/>
  <c r="P8" i="32"/>
  <c r="P6" i="32"/>
  <c r="M62" i="19"/>
  <c r="M60" i="19"/>
  <c r="M58" i="19"/>
  <c r="M56" i="19"/>
  <c r="M54" i="19"/>
  <c r="M52" i="19"/>
  <c r="M50" i="19"/>
  <c r="M48" i="19"/>
  <c r="M46" i="19"/>
  <c r="M44" i="19"/>
  <c r="M42" i="19"/>
  <c r="M40" i="19"/>
  <c r="M38" i="19"/>
  <c r="M30" i="19"/>
  <c r="M28" i="19"/>
  <c r="M26" i="19"/>
  <c r="M24" i="19"/>
  <c r="M22" i="19"/>
  <c r="M20" i="19"/>
  <c r="M18" i="19"/>
  <c r="M16" i="19"/>
  <c r="M14" i="19"/>
  <c r="M12" i="19"/>
  <c r="M10" i="19"/>
  <c r="M8" i="19"/>
  <c r="M6" i="19"/>
  <c r="H5" i="46"/>
  <c r="P47" i="13"/>
  <c r="P49" i="13"/>
  <c r="P51" i="13"/>
  <c r="P55" i="13"/>
  <c r="P57" i="13"/>
  <c r="P59" i="13"/>
  <c r="P63" i="13"/>
  <c r="P43" i="13"/>
  <c r="P41" i="13"/>
  <c r="P39" i="13"/>
  <c r="P35" i="13"/>
  <c r="P33" i="13"/>
  <c r="P31" i="13"/>
  <c r="P27" i="13"/>
  <c r="P25" i="13"/>
  <c r="P23" i="13"/>
  <c r="P17" i="13"/>
  <c r="P15" i="13"/>
  <c r="P13" i="13"/>
  <c r="P9" i="13"/>
  <c r="P7" i="13"/>
  <c r="P5" i="13"/>
  <c r="J46" i="161"/>
  <c r="J44" i="161"/>
  <c r="J42" i="161"/>
  <c r="J38" i="161"/>
  <c r="J36" i="161"/>
  <c r="J34" i="161"/>
  <c r="J30" i="161"/>
  <c r="J26" i="161"/>
  <c r="J22" i="161"/>
  <c r="J20" i="161"/>
  <c r="J18" i="161"/>
  <c r="J12" i="161"/>
  <c r="D50" i="21"/>
  <c r="B52" i="159"/>
  <c r="A1" i="159"/>
  <c r="B52" i="153"/>
  <c r="A1" i="153"/>
  <c r="A1" i="188"/>
  <c r="B58" i="188"/>
  <c r="R38" i="49"/>
  <c r="A1" i="186"/>
  <c r="B58" i="186"/>
  <c r="H50" i="161"/>
  <c r="H50" i="155"/>
  <c r="D37" i="156" s="1"/>
  <c r="H50" i="21"/>
  <c r="J17" i="29" s="1"/>
  <c r="M9" i="181"/>
  <c r="L10" i="181"/>
  <c r="K11" i="181"/>
  <c r="A1" i="162"/>
  <c r="A1" i="183"/>
  <c r="B60" i="161"/>
  <c r="A1" i="161"/>
  <c r="B10" i="179"/>
  <c r="B7" i="179"/>
  <c r="A1" i="179"/>
  <c r="A1" i="158"/>
  <c r="A1" i="168"/>
  <c r="A1" i="150"/>
  <c r="A1" i="156"/>
  <c r="A1" i="182"/>
  <c r="A1" i="155"/>
  <c r="B60" i="155"/>
  <c r="B10" i="178"/>
  <c r="B7" i="178"/>
  <c r="A1" i="178"/>
  <c r="A1" i="152"/>
  <c r="A1" i="167"/>
  <c r="A1" i="143"/>
  <c r="A1" i="116"/>
  <c r="A1" i="21"/>
  <c r="B10" i="177"/>
  <c r="B7" i="177"/>
  <c r="A1" i="177"/>
  <c r="A1" i="49"/>
  <c r="A1" i="32"/>
  <c r="A1" i="19"/>
  <c r="A1" i="13"/>
  <c r="B43" i="99"/>
  <c r="B30" i="127"/>
  <c r="B45" i="140"/>
  <c r="B64" i="141"/>
  <c r="B53" i="20"/>
  <c r="B54" i="20"/>
  <c r="B47" i="166"/>
  <c r="B45" i="165"/>
  <c r="B41" i="164"/>
  <c r="B23" i="163"/>
  <c r="B46" i="181"/>
  <c r="B65" i="13"/>
  <c r="B21" i="29"/>
  <c r="B51" i="2"/>
  <c r="B53" i="162"/>
  <c r="B53" i="156"/>
  <c r="B53" i="64"/>
  <c r="B63" i="183"/>
  <c r="B63" i="182"/>
  <c r="B63" i="116"/>
  <c r="B66" i="161"/>
  <c r="B66" i="155"/>
  <c r="B66" i="21"/>
  <c r="B15" i="179"/>
  <c r="B15" i="178"/>
  <c r="B15" i="177"/>
  <c r="B52" i="49"/>
  <c r="B56" i="158"/>
  <c r="B56" i="152"/>
  <c r="B56" i="32"/>
  <c r="B66" i="19"/>
  <c r="B66" i="168"/>
  <c r="B66" i="167"/>
  <c r="B65" i="150"/>
  <c r="B65" i="143"/>
  <c r="B60" i="5"/>
  <c r="B29" i="46"/>
  <c r="B3" i="164"/>
  <c r="P58" i="21"/>
  <c r="B3" i="183"/>
  <c r="B16" i="183"/>
  <c r="B31" i="183"/>
  <c r="B41" i="183"/>
  <c r="B52" i="161"/>
  <c r="B5" i="161"/>
  <c r="B3" i="161"/>
  <c r="B41" i="182"/>
  <c r="B31" i="182"/>
  <c r="B16" i="182"/>
  <c r="B7" i="182"/>
  <c r="B3" i="182"/>
  <c r="B52" i="155"/>
  <c r="B5" i="155"/>
  <c r="B3" i="155"/>
  <c r="J29" i="134"/>
  <c r="I29" i="134" s="1"/>
  <c r="D50" i="161"/>
  <c r="D50" i="155"/>
  <c r="H11" i="29"/>
  <c r="F11" i="29"/>
  <c r="E45" i="183"/>
  <c r="C33" i="162" s="1"/>
  <c r="E35" i="183"/>
  <c r="B7" i="183"/>
  <c r="E45" i="182"/>
  <c r="F21" i="115" s="1"/>
  <c r="G22" i="172" s="1"/>
  <c r="E35" i="182"/>
  <c r="B4" i="5"/>
  <c r="L12" i="161"/>
  <c r="L18" i="161"/>
  <c r="L20" i="161"/>
  <c r="L24" i="161"/>
  <c r="L26" i="161"/>
  <c r="L30" i="161"/>
  <c r="L32" i="161"/>
  <c r="L34" i="161"/>
  <c r="L36" i="161"/>
  <c r="L38" i="161"/>
  <c r="L42" i="161"/>
  <c r="L44" i="161"/>
  <c r="L46" i="161"/>
  <c r="L48" i="161"/>
  <c r="J48" i="21"/>
  <c r="J46" i="21"/>
  <c r="J44" i="21"/>
  <c r="J40" i="21"/>
  <c r="J38" i="21"/>
  <c r="J36" i="21"/>
  <c r="J32" i="21"/>
  <c r="J30" i="21"/>
  <c r="J26" i="21"/>
  <c r="J22" i="21"/>
  <c r="J18" i="21"/>
  <c r="J14" i="21"/>
  <c r="D37" i="162"/>
  <c r="B58" i="161"/>
  <c r="L34" i="155"/>
  <c r="L38" i="155"/>
  <c r="L42" i="155"/>
  <c r="L16" i="21"/>
  <c r="L18" i="21"/>
  <c r="L22" i="21"/>
  <c r="L26" i="21"/>
  <c r="L30" i="21"/>
  <c r="L34" i="21"/>
  <c r="L36" i="21"/>
  <c r="L38" i="21"/>
  <c r="L40" i="21"/>
  <c r="L42" i="21"/>
  <c r="L44" i="21"/>
  <c r="L46" i="21"/>
  <c r="L48" i="21"/>
  <c r="J30" i="155"/>
  <c r="L30" i="155"/>
  <c r="J32" i="155"/>
  <c r="J34" i="155"/>
  <c r="J36" i="155"/>
  <c r="L36" i="155"/>
  <c r="J40" i="155"/>
  <c r="J42" i="155"/>
  <c r="J44" i="155"/>
  <c r="J46" i="155"/>
  <c r="L46" i="155"/>
  <c r="B58" i="155"/>
  <c r="J28" i="155"/>
  <c r="L28" i="155"/>
  <c r="L26" i="155"/>
  <c r="J24" i="155"/>
  <c r="L24" i="155"/>
  <c r="L22" i="155"/>
  <c r="L18" i="155"/>
  <c r="J12" i="155"/>
  <c r="L12" i="155"/>
  <c r="B52" i="21"/>
  <c r="B3" i="21"/>
  <c r="I54" i="176"/>
  <c r="E17" i="176"/>
  <c r="E19" i="176" s="1"/>
  <c r="B5" i="21"/>
  <c r="E35" i="116"/>
  <c r="B23" i="166"/>
  <c r="B21" i="166"/>
  <c r="B19" i="166"/>
  <c r="B18" i="181"/>
  <c r="C15" i="175"/>
  <c r="E39" i="172"/>
  <c r="E20" i="175"/>
  <c r="B20" i="175"/>
  <c r="D9" i="166"/>
  <c r="D11" i="166"/>
  <c r="D13" i="166"/>
  <c r="B32" i="181"/>
  <c r="F18" i="181"/>
  <c r="B43" i="115"/>
  <c r="D43" i="115"/>
  <c r="J45" i="115"/>
  <c r="F45" i="115"/>
  <c r="B45" i="115"/>
  <c r="B23" i="169"/>
  <c r="E21" i="169"/>
  <c r="B21" i="169"/>
  <c r="H23" i="169"/>
  <c r="E23" i="169"/>
  <c r="B41" i="172"/>
  <c r="K41" i="172"/>
  <c r="G41" i="172"/>
  <c r="E22" i="175"/>
  <c r="B39" i="172"/>
  <c r="B22" i="175"/>
  <c r="G22" i="175"/>
  <c r="C34" i="172"/>
  <c r="E19" i="134"/>
  <c r="E17" i="134"/>
  <c r="C12" i="169"/>
  <c r="C31" i="122"/>
  <c r="E45" i="116"/>
  <c r="E22" i="172" s="1"/>
  <c r="C28" i="172"/>
  <c r="C30" i="172"/>
  <c r="B37" i="162"/>
  <c r="B37" i="156"/>
  <c r="B37" i="64"/>
  <c r="B6" i="178"/>
  <c r="B6" i="179"/>
  <c r="O7" i="172"/>
  <c r="O8" i="172" s="1"/>
  <c r="K8" i="172" s="1"/>
  <c r="G8" i="172"/>
  <c r="B8" i="172"/>
  <c r="K7" i="172"/>
  <c r="G6" i="172"/>
  <c r="B6" i="172"/>
  <c r="C26" i="172"/>
  <c r="C24" i="172"/>
  <c r="B25" i="115"/>
  <c r="F7" i="115"/>
  <c r="F5" i="115"/>
  <c r="B23" i="115"/>
  <c r="B39" i="115"/>
  <c r="B15" i="169"/>
  <c r="B6" i="177"/>
  <c r="H40" i="122"/>
  <c r="E40" i="122"/>
  <c r="B40" i="122"/>
  <c r="E38" i="122"/>
  <c r="B38" i="122"/>
  <c r="B34" i="122"/>
  <c r="E5" i="175"/>
  <c r="E8" i="169"/>
  <c r="E6" i="169"/>
  <c r="B7" i="175"/>
  <c r="B5" i="175"/>
  <c r="B7" i="115"/>
  <c r="B5" i="115"/>
  <c r="B8" i="169"/>
  <c r="B6" i="169"/>
  <c r="B7" i="122"/>
  <c r="E5" i="122"/>
  <c r="B5" i="122"/>
  <c r="B11" i="29"/>
  <c r="B11" i="172"/>
  <c r="B10" i="115"/>
  <c r="H6" i="29"/>
  <c r="F6" i="29"/>
  <c r="D6" i="29"/>
  <c r="B35" i="162"/>
  <c r="B27" i="162"/>
  <c r="B17" i="162"/>
  <c r="B3" i="162"/>
  <c r="B35" i="156"/>
  <c r="B27" i="156"/>
  <c r="B17" i="156"/>
  <c r="B3" i="156"/>
  <c r="B3" i="116"/>
  <c r="B3" i="166"/>
  <c r="B3" i="165"/>
  <c r="B3" i="163"/>
  <c r="G6" i="175"/>
  <c r="K6" i="175"/>
  <c r="K7" i="175" s="1"/>
  <c r="G7" i="175" s="1"/>
  <c r="E7" i="175"/>
  <c r="E12" i="172"/>
  <c r="G12" i="172"/>
  <c r="I12" i="172"/>
  <c r="J6" i="115"/>
  <c r="N6" i="115"/>
  <c r="N7" i="115" s="1"/>
  <c r="J7" i="115" s="1"/>
  <c r="L7" i="169"/>
  <c r="L8" i="169" s="1"/>
  <c r="H8" i="169" s="1"/>
  <c r="H7" i="169"/>
  <c r="E7" i="122"/>
  <c r="L6" i="122"/>
  <c r="L7" i="122" s="1"/>
  <c r="H7" i="122" s="1"/>
  <c r="H6" i="122"/>
  <c r="B5" i="29"/>
  <c r="B27" i="64"/>
  <c r="B35" i="64"/>
  <c r="B3" i="64"/>
  <c r="H11" i="115"/>
  <c r="F11" i="115"/>
  <c r="D11" i="115"/>
  <c r="B41" i="116"/>
  <c r="B31" i="116"/>
  <c r="B16" i="116"/>
  <c r="B7" i="116"/>
  <c r="B60" i="21"/>
  <c r="B58" i="21"/>
  <c r="B17" i="64"/>
  <c r="H21" i="115"/>
  <c r="I22" i="172"/>
  <c r="C33" i="156"/>
  <c r="A1" i="64"/>
  <c r="L10" i="161"/>
  <c r="D17" i="166"/>
  <c r="F19" i="176"/>
  <c r="L40" i="155"/>
  <c r="L16" i="161"/>
  <c r="J16" i="161"/>
  <c r="J14" i="155"/>
  <c r="L14" i="155"/>
  <c r="L24" i="21"/>
  <c r="J24" i="21"/>
  <c r="M5" i="181"/>
  <c r="D21" i="115" l="1"/>
  <c r="D37" i="64"/>
  <c r="F32" i="181"/>
  <c r="F34" i="181" s="1"/>
  <c r="J11" i="29"/>
  <c r="J23" i="115" s="1"/>
  <c r="D14" i="181"/>
  <c r="D16" i="181" s="1"/>
  <c r="D18" i="181" s="1"/>
  <c r="I34" i="134"/>
  <c r="I35" i="134"/>
  <c r="I36" i="134"/>
  <c r="J9" i="13" s="1"/>
  <c r="L9" i="13" s="1"/>
  <c r="I37" i="134"/>
  <c r="G6" i="19" s="1"/>
  <c r="G6" i="167" s="1"/>
  <c r="I6" i="167" s="1"/>
  <c r="I53" i="134"/>
  <c r="J10" i="32" s="1"/>
  <c r="J10" i="158" s="1"/>
  <c r="L10" i="158" s="1"/>
  <c r="J20" i="155"/>
  <c r="J48" i="155"/>
  <c r="L20" i="21"/>
  <c r="F50" i="21" s="1"/>
  <c r="L40" i="161"/>
  <c r="L14" i="161"/>
  <c r="F50" i="161" s="1"/>
  <c r="F17" i="166"/>
  <c r="L16" i="155"/>
  <c r="F50" i="155" s="1"/>
  <c r="L28" i="21"/>
  <c r="J28" i="161"/>
  <c r="C33" i="64"/>
  <c r="D26" i="181" s="1"/>
  <c r="I52" i="134"/>
  <c r="J8" i="32" s="1"/>
  <c r="J8" i="152" s="1"/>
  <c r="L8" i="152" s="1"/>
  <c r="I45" i="134"/>
  <c r="G20" i="19" s="1"/>
  <c r="G52" i="19" s="1"/>
  <c r="G52" i="167" s="1"/>
  <c r="I52" i="167" s="1"/>
  <c r="I39" i="134"/>
  <c r="G10" i="19" s="1"/>
  <c r="I10" i="19" s="1"/>
  <c r="J7" i="13"/>
  <c r="J15" i="13" s="1"/>
  <c r="J15" i="143" s="1"/>
  <c r="L15" i="143" s="1"/>
  <c r="I57" i="134"/>
  <c r="J18" i="32" s="1"/>
  <c r="J18" i="152" s="1"/>
  <c r="L18" i="152" s="1"/>
  <c r="I42" i="134"/>
  <c r="G16" i="19" s="1"/>
  <c r="G16" i="167" s="1"/>
  <c r="I16" i="167" s="1"/>
  <c r="I44" i="134"/>
  <c r="G24" i="19" s="1"/>
  <c r="G24" i="168" s="1"/>
  <c r="I24" i="168" s="1"/>
  <c r="I49" i="134"/>
  <c r="G30" i="19" s="1"/>
  <c r="G62" i="19" s="1"/>
  <c r="I62" i="19" s="1"/>
  <c r="I51" i="134"/>
  <c r="J6" i="32" s="1"/>
  <c r="J6" i="158" s="1"/>
  <c r="L6" i="158" s="1"/>
  <c r="I38" i="134"/>
  <c r="G8" i="19" s="1"/>
  <c r="G40" i="19" s="1"/>
  <c r="I40" i="19" s="1"/>
  <c r="I54" i="134"/>
  <c r="J12" i="32" s="1"/>
  <c r="J12" i="152" s="1"/>
  <c r="L12" i="152" s="1"/>
  <c r="I47" i="134"/>
  <c r="G26" i="19" s="1"/>
  <c r="G26" i="167" s="1"/>
  <c r="I26" i="167" s="1"/>
  <c r="I46" i="134"/>
  <c r="G22" i="19" s="1"/>
  <c r="G54" i="19" s="1"/>
  <c r="G54" i="167" s="1"/>
  <c r="I54" i="167" s="1"/>
  <c r="I48" i="134"/>
  <c r="G28" i="19" s="1"/>
  <c r="G60" i="19" s="1"/>
  <c r="G60" i="168" s="1"/>
  <c r="I60" i="168" s="1"/>
  <c r="I50" i="134"/>
  <c r="J43" i="32" s="1"/>
  <c r="J43" i="158" s="1"/>
  <c r="L43" i="158" s="1"/>
  <c r="H54" i="158" s="1"/>
  <c r="J5" i="13"/>
  <c r="L7" i="153" s="1"/>
  <c r="I43" i="134"/>
  <c r="G18" i="19" s="1"/>
  <c r="I18" i="19" s="1"/>
  <c r="I56" i="134"/>
  <c r="J16" i="32" s="1"/>
  <c r="J35" i="32" s="1"/>
  <c r="J35" i="152" s="1"/>
  <c r="L35" i="152" s="1"/>
  <c r="I41" i="134"/>
  <c r="G14" i="19" s="1"/>
  <c r="G46" i="19" s="1"/>
  <c r="I55" i="134"/>
  <c r="J14" i="32" s="1"/>
  <c r="J33" i="32" s="1"/>
  <c r="I40" i="134"/>
  <c r="G12" i="19" s="1"/>
  <c r="I12" i="19" s="1"/>
  <c r="J29" i="32"/>
  <c r="K24" i="172" l="1"/>
  <c r="J19" i="29"/>
  <c r="K26" i="172" s="1"/>
  <c r="J7" i="150"/>
  <c r="L7" i="150" s="1"/>
  <c r="L10" i="32"/>
  <c r="J10" i="152"/>
  <c r="L10" i="152" s="1"/>
  <c r="J7" i="143"/>
  <c r="L7" i="143" s="1"/>
  <c r="J25" i="13"/>
  <c r="J8" i="158"/>
  <c r="L8" i="158" s="1"/>
  <c r="J27" i="32"/>
  <c r="L27" i="32" s="1"/>
  <c r="J41" i="13"/>
  <c r="J41" i="143" s="1"/>
  <c r="L41" i="143" s="1"/>
  <c r="J25" i="32"/>
  <c r="J33" i="13"/>
  <c r="J33" i="150" s="1"/>
  <c r="L33" i="150" s="1"/>
  <c r="G54" i="168"/>
  <c r="I54" i="168" s="1"/>
  <c r="J25" i="115"/>
  <c r="G48" i="19"/>
  <c r="G48" i="167" s="1"/>
  <c r="I48" i="167" s="1"/>
  <c r="G28" i="167"/>
  <c r="I28" i="167" s="1"/>
  <c r="L8" i="32"/>
  <c r="G50" i="19"/>
  <c r="G50" i="168" s="1"/>
  <c r="I50" i="168" s="1"/>
  <c r="L7" i="13"/>
  <c r="J59" i="13"/>
  <c r="L59" i="13" s="1"/>
  <c r="J49" i="13"/>
  <c r="L49" i="13" s="1"/>
  <c r="J57" i="13"/>
  <c r="L57" i="13" s="1"/>
  <c r="G40" i="168"/>
  <c r="I40" i="168" s="1"/>
  <c r="I28" i="19"/>
  <c r="G28" i="168"/>
  <c r="I28" i="168" s="1"/>
  <c r="I22" i="19"/>
  <c r="G12" i="168"/>
  <c r="I12" i="168" s="1"/>
  <c r="G40" i="167"/>
  <c r="I40" i="167" s="1"/>
  <c r="I54" i="19"/>
  <c r="G18" i="168"/>
  <c r="I18" i="168" s="1"/>
  <c r="J17" i="13"/>
  <c r="L17" i="13" s="1"/>
  <c r="G12" i="167"/>
  <c r="I12" i="167" s="1"/>
  <c r="J9" i="150"/>
  <c r="L9" i="150" s="1"/>
  <c r="L6" i="32"/>
  <c r="G22" i="167"/>
  <c r="I22" i="167" s="1"/>
  <c r="J35" i="13"/>
  <c r="L35" i="13" s="1"/>
  <c r="G18" i="167"/>
  <c r="I18" i="167" s="1"/>
  <c r="J27" i="13"/>
  <c r="L27" i="13" s="1"/>
  <c r="J51" i="13"/>
  <c r="J51" i="143" s="1"/>
  <c r="L51" i="143" s="1"/>
  <c r="G20" i="167"/>
  <c r="I20" i="167" s="1"/>
  <c r="J6" i="152"/>
  <c r="L6" i="152" s="1"/>
  <c r="G20" i="168"/>
  <c r="I20" i="168" s="1"/>
  <c r="G22" i="168"/>
  <c r="I22" i="168" s="1"/>
  <c r="G44" i="19"/>
  <c r="G44" i="168" s="1"/>
  <c r="I44" i="168" s="1"/>
  <c r="J9" i="143"/>
  <c r="L9" i="143" s="1"/>
  <c r="J43" i="13"/>
  <c r="L43" i="13" s="1"/>
  <c r="I20" i="19"/>
  <c r="E24" i="172"/>
  <c r="C37" i="64"/>
  <c r="D23" i="115"/>
  <c r="I24" i="172"/>
  <c r="C37" i="162"/>
  <c r="H23" i="115"/>
  <c r="G10" i="168"/>
  <c r="I10" i="168" s="1"/>
  <c r="G42" i="19"/>
  <c r="I42" i="19" s="1"/>
  <c r="F21" i="166"/>
  <c r="F19" i="166"/>
  <c r="G24" i="172"/>
  <c r="F23" i="115"/>
  <c r="C37" i="156"/>
  <c r="G10" i="167"/>
  <c r="I10" i="167" s="1"/>
  <c r="G8" i="167"/>
  <c r="I8" i="167" s="1"/>
  <c r="J33" i="143"/>
  <c r="L33" i="143" s="1"/>
  <c r="J16" i="158"/>
  <c r="L16" i="158" s="1"/>
  <c r="J37" i="32"/>
  <c r="J37" i="152" s="1"/>
  <c r="L37" i="152" s="1"/>
  <c r="J15" i="150"/>
  <c r="L15" i="150" s="1"/>
  <c r="I6" i="19"/>
  <c r="J14" i="152"/>
  <c r="L14" i="152" s="1"/>
  <c r="J18" i="158"/>
  <c r="L18" i="158" s="1"/>
  <c r="L5" i="13"/>
  <c r="E14" i="116"/>
  <c r="J23" i="13"/>
  <c r="J23" i="143" s="1"/>
  <c r="L23" i="143" s="1"/>
  <c r="J5" i="143"/>
  <c r="L5" i="143" s="1"/>
  <c r="I26" i="19"/>
  <c r="J14" i="158"/>
  <c r="L14" i="158" s="1"/>
  <c r="G30" i="167"/>
  <c r="I30" i="167" s="1"/>
  <c r="L7" i="159"/>
  <c r="L25" i="159" s="1"/>
  <c r="N25" i="159" s="1"/>
  <c r="J39" i="13"/>
  <c r="J39" i="150" s="1"/>
  <c r="L39" i="150" s="1"/>
  <c r="L7" i="49"/>
  <c r="L17" i="49" s="1"/>
  <c r="N17" i="49" s="1"/>
  <c r="G30" i="168"/>
  <c r="I30" i="168" s="1"/>
  <c r="E14" i="182"/>
  <c r="C29" i="156" s="1"/>
  <c r="G58" i="19"/>
  <c r="G58" i="168" s="1"/>
  <c r="I58" i="168" s="1"/>
  <c r="L14" i="32"/>
  <c r="G6" i="168"/>
  <c r="I6" i="168" s="1"/>
  <c r="J63" i="13"/>
  <c r="L63" i="13" s="1"/>
  <c r="E14" i="183"/>
  <c r="H17" i="115" s="1"/>
  <c r="I18" i="172" s="1"/>
  <c r="J13" i="13"/>
  <c r="J13" i="150" s="1"/>
  <c r="L13" i="150" s="1"/>
  <c r="I30" i="19"/>
  <c r="J47" i="13"/>
  <c r="L47" i="13" s="1"/>
  <c r="J55" i="13"/>
  <c r="J55" i="150" s="1"/>
  <c r="L55" i="150" s="1"/>
  <c r="G26" i="168"/>
  <c r="I26" i="168" s="1"/>
  <c r="G38" i="19"/>
  <c r="G38" i="167" s="1"/>
  <c r="I38" i="167" s="1"/>
  <c r="J31" i="13"/>
  <c r="L31" i="13" s="1"/>
  <c r="J5" i="150"/>
  <c r="L5" i="150" s="1"/>
  <c r="L35" i="32"/>
  <c r="L15" i="13"/>
  <c r="G8" i="168"/>
  <c r="I8" i="168" s="1"/>
  <c r="J16" i="152"/>
  <c r="L16" i="152" s="1"/>
  <c r="I16" i="19"/>
  <c r="I24" i="19"/>
  <c r="G14" i="168"/>
  <c r="I14" i="168" s="1"/>
  <c r="G52" i="168"/>
  <c r="I52" i="168" s="1"/>
  <c r="L18" i="32"/>
  <c r="G60" i="167"/>
  <c r="I60" i="167" s="1"/>
  <c r="L12" i="32"/>
  <c r="I60" i="19"/>
  <c r="I8" i="19"/>
  <c r="L16" i="32"/>
  <c r="G16" i="168"/>
  <c r="I16" i="168" s="1"/>
  <c r="J35" i="158"/>
  <c r="L35" i="158" s="1"/>
  <c r="L43" i="32"/>
  <c r="H54" i="32" s="1"/>
  <c r="G56" i="19"/>
  <c r="I56" i="19" s="1"/>
  <c r="J12" i="158"/>
  <c r="L12" i="158" s="1"/>
  <c r="G14" i="167"/>
  <c r="I14" i="167" s="1"/>
  <c r="I52" i="19"/>
  <c r="J43" i="152"/>
  <c r="L43" i="152" s="1"/>
  <c r="H54" i="152" s="1"/>
  <c r="G24" i="167"/>
  <c r="I24" i="167" s="1"/>
  <c r="I14" i="19"/>
  <c r="J46" i="32"/>
  <c r="L46" i="32" s="1"/>
  <c r="J54" i="32" s="1"/>
  <c r="J31" i="32"/>
  <c r="J31" i="152" s="1"/>
  <c r="L31" i="152" s="1"/>
  <c r="G62" i="168"/>
  <c r="I62" i="168" s="1"/>
  <c r="G62" i="167"/>
  <c r="I62" i="167" s="1"/>
  <c r="J25" i="152"/>
  <c r="L25" i="152" s="1"/>
  <c r="J25" i="158"/>
  <c r="L25" i="158" s="1"/>
  <c r="L25" i="32"/>
  <c r="G48" i="168"/>
  <c r="I48" i="168" s="1"/>
  <c r="L25" i="153"/>
  <c r="N25" i="153" s="1"/>
  <c r="N7" i="153"/>
  <c r="L11" i="153"/>
  <c r="N11" i="153" s="1"/>
  <c r="L17" i="153"/>
  <c r="N17" i="153" s="1"/>
  <c r="L21" i="153"/>
  <c r="N21" i="153" s="1"/>
  <c r="G46" i="168"/>
  <c r="I46" i="168" s="1"/>
  <c r="I46" i="19"/>
  <c r="G46" i="167"/>
  <c r="I46" i="167" s="1"/>
  <c r="I50" i="19"/>
  <c r="L33" i="32"/>
  <c r="J33" i="152"/>
  <c r="L33" i="152" s="1"/>
  <c r="J33" i="158"/>
  <c r="L33" i="158" s="1"/>
  <c r="L29" i="32"/>
  <c r="J29" i="158"/>
  <c r="L29" i="158" s="1"/>
  <c r="J29" i="152"/>
  <c r="L29" i="152" s="1"/>
  <c r="J25" i="150"/>
  <c r="L25" i="150" s="1"/>
  <c r="L25" i="13"/>
  <c r="J25" i="143"/>
  <c r="L25" i="143" s="1"/>
  <c r="D21" i="166"/>
  <c r="L33" i="13" l="1"/>
  <c r="D32" i="181"/>
  <c r="D11" i="29"/>
  <c r="H17" i="29" s="1"/>
  <c r="J27" i="158"/>
  <c r="L27" i="158" s="1"/>
  <c r="N7" i="49"/>
  <c r="J49" i="150"/>
  <c r="L49" i="150" s="1"/>
  <c r="L41" i="13"/>
  <c r="C7" i="64" s="1"/>
  <c r="J59" i="143"/>
  <c r="L59" i="143" s="1"/>
  <c r="J27" i="152"/>
  <c r="L27" i="152" s="1"/>
  <c r="L39" i="152" s="1"/>
  <c r="P23" i="152" s="1"/>
  <c r="J41" i="150"/>
  <c r="L41" i="150" s="1"/>
  <c r="G44" i="167"/>
  <c r="I44" i="167" s="1"/>
  <c r="J49" i="143"/>
  <c r="L49" i="143" s="1"/>
  <c r="J59" i="150"/>
  <c r="L59" i="150" s="1"/>
  <c r="I38" i="19"/>
  <c r="I48" i="19"/>
  <c r="G50" i="167"/>
  <c r="I50" i="167" s="1"/>
  <c r="J57" i="143"/>
  <c r="L57" i="143" s="1"/>
  <c r="J57" i="150"/>
  <c r="L57" i="150" s="1"/>
  <c r="C7" i="162" s="1"/>
  <c r="L51" i="13"/>
  <c r="C9" i="64" s="1"/>
  <c r="J17" i="150"/>
  <c r="L17" i="150" s="1"/>
  <c r="L19" i="150" s="1"/>
  <c r="J17" i="143"/>
  <c r="L17" i="143" s="1"/>
  <c r="J51" i="150"/>
  <c r="L51" i="150" s="1"/>
  <c r="J27" i="143"/>
  <c r="L27" i="143" s="1"/>
  <c r="J63" i="143"/>
  <c r="L63" i="143" s="1"/>
  <c r="J43" i="143"/>
  <c r="L43" i="143" s="1"/>
  <c r="N7" i="159"/>
  <c r="J27" i="150"/>
  <c r="L27" i="150" s="1"/>
  <c r="J37" i="158"/>
  <c r="L37" i="158" s="1"/>
  <c r="J43" i="150"/>
  <c r="L43" i="150" s="1"/>
  <c r="J35" i="143"/>
  <c r="L35" i="143" s="1"/>
  <c r="I44" i="19"/>
  <c r="L13" i="13"/>
  <c r="L19" i="13" s="1"/>
  <c r="J35" i="150"/>
  <c r="L35" i="150" s="1"/>
  <c r="L11" i="49"/>
  <c r="N11" i="49" s="1"/>
  <c r="D17" i="115"/>
  <c r="J63" i="150"/>
  <c r="L63" i="150" s="1"/>
  <c r="L37" i="32"/>
  <c r="L21" i="159"/>
  <c r="N21" i="159" s="1"/>
  <c r="J47" i="150"/>
  <c r="L47" i="150" s="1"/>
  <c r="J31" i="143"/>
  <c r="L31" i="143" s="1"/>
  <c r="L17" i="159"/>
  <c r="N17" i="159" s="1"/>
  <c r="L11" i="159"/>
  <c r="N11" i="159" s="1"/>
  <c r="J47" i="143"/>
  <c r="L47" i="143" s="1"/>
  <c r="J31" i="150"/>
  <c r="L31" i="150" s="1"/>
  <c r="G42" i="168"/>
  <c r="I42" i="168" s="1"/>
  <c r="G42" i="167"/>
  <c r="I42" i="167" s="1"/>
  <c r="L39" i="13"/>
  <c r="L55" i="13"/>
  <c r="L54" i="32"/>
  <c r="C15" i="64" s="1"/>
  <c r="J13" i="143"/>
  <c r="L13" i="143" s="1"/>
  <c r="L21" i="49"/>
  <c r="N21" i="49" s="1"/>
  <c r="L31" i="32"/>
  <c r="I58" i="19"/>
  <c r="E18" i="172"/>
  <c r="L20" i="158"/>
  <c r="H52" i="158" s="1"/>
  <c r="L25" i="49"/>
  <c r="N25" i="49" s="1"/>
  <c r="J31" i="158"/>
  <c r="L31" i="158" s="1"/>
  <c r="C29" i="64"/>
  <c r="E39" i="183"/>
  <c r="E48" i="183" s="1"/>
  <c r="H9" i="29" s="1"/>
  <c r="L20" i="32"/>
  <c r="P4" i="32" s="1"/>
  <c r="I32" i="168"/>
  <c r="M4" i="168" s="1"/>
  <c r="L20" i="152"/>
  <c r="H52" i="152" s="1"/>
  <c r="L23" i="13"/>
  <c r="J39" i="143"/>
  <c r="L39" i="143" s="1"/>
  <c r="J55" i="143"/>
  <c r="L55" i="143" s="1"/>
  <c r="C29" i="162"/>
  <c r="G58" i="167"/>
  <c r="I58" i="167" s="1"/>
  <c r="I32" i="19"/>
  <c r="H50" i="32" s="1"/>
  <c r="I32" i="167"/>
  <c r="M4" i="167" s="1"/>
  <c r="G38" i="168"/>
  <c r="I38" i="168" s="1"/>
  <c r="J23" i="150"/>
  <c r="L23" i="150" s="1"/>
  <c r="G56" i="168"/>
  <c r="I56" i="168" s="1"/>
  <c r="F17" i="115"/>
  <c r="G18" i="172" s="1"/>
  <c r="J46" i="158"/>
  <c r="L46" i="158" s="1"/>
  <c r="J54" i="158" s="1"/>
  <c r="L54" i="158" s="1"/>
  <c r="C15" i="162" s="1"/>
  <c r="E39" i="182"/>
  <c r="E48" i="182" s="1"/>
  <c r="G56" i="167"/>
  <c r="I56" i="167" s="1"/>
  <c r="J46" i="152"/>
  <c r="L46" i="152" s="1"/>
  <c r="J54" i="152" s="1"/>
  <c r="L54" i="152" s="1"/>
  <c r="C15" i="156" s="1"/>
  <c r="D19" i="115"/>
  <c r="E20" i="172"/>
  <c r="C31" i="64"/>
  <c r="C23" i="156"/>
  <c r="H50" i="158"/>
  <c r="E48" i="116"/>
  <c r="C7" i="156" l="1"/>
  <c r="C23" i="64"/>
  <c r="D24" i="181"/>
  <c r="D28" i="181" s="1"/>
  <c r="L19" i="143"/>
  <c r="P4" i="152"/>
  <c r="E50" i="183"/>
  <c r="C9" i="156"/>
  <c r="C23" i="162"/>
  <c r="C31" i="162"/>
  <c r="H19" i="115"/>
  <c r="I20" i="172" s="1"/>
  <c r="L39" i="158"/>
  <c r="J52" i="158" s="1"/>
  <c r="L52" i="158" s="1"/>
  <c r="C13" i="162" s="1"/>
  <c r="I64" i="19"/>
  <c r="M36" i="19" s="1"/>
  <c r="C9" i="162"/>
  <c r="C5" i="162"/>
  <c r="I64" i="168"/>
  <c r="J50" i="158" s="1"/>
  <c r="L50" i="158" s="1"/>
  <c r="C11" i="162" s="1"/>
  <c r="L39" i="32"/>
  <c r="P23" i="32" s="1"/>
  <c r="H50" i="152"/>
  <c r="C5" i="64"/>
  <c r="M4" i="19"/>
  <c r="P4" i="158"/>
  <c r="F19" i="115"/>
  <c r="G20" i="172" s="1"/>
  <c r="H52" i="32"/>
  <c r="C5" i="156"/>
  <c r="C31" i="156"/>
  <c r="I64" i="167"/>
  <c r="J50" i="152" s="1"/>
  <c r="F9" i="29"/>
  <c r="E50" i="182"/>
  <c r="J52" i="152"/>
  <c r="L52" i="152" s="1"/>
  <c r="C13" i="156" s="1"/>
  <c r="E50" i="116"/>
  <c r="D9" i="29"/>
  <c r="M36" i="168" l="1"/>
  <c r="P23" i="158"/>
  <c r="J52" i="32"/>
  <c r="L52" i="32" s="1"/>
  <c r="C13" i="64" s="1"/>
  <c r="J50" i="32"/>
  <c r="L50" i="32" s="1"/>
  <c r="C11" i="64" s="1"/>
  <c r="C21" i="156"/>
  <c r="M36" i="167"/>
  <c r="L50" i="152"/>
  <c r="C11" i="156" s="1"/>
  <c r="C19" i="156" s="1"/>
  <c r="C19" i="162"/>
  <c r="I14" i="172" s="1"/>
  <c r="C21" i="162"/>
  <c r="C19" i="64" l="1"/>
  <c r="D13" i="115" s="1"/>
  <c r="C21" i="64"/>
  <c r="C25" i="156"/>
  <c r="F7" i="29" s="1"/>
  <c r="O11" i="29" s="1"/>
  <c r="F13" i="115"/>
  <c r="G14" i="172"/>
  <c r="C25" i="162"/>
  <c r="H15" i="115" s="1"/>
  <c r="H13" i="115"/>
  <c r="D7" i="166"/>
  <c r="D15" i="166" s="1"/>
  <c r="D19" i="166" s="1"/>
  <c r="F23" i="166" s="1"/>
  <c r="D40" i="181"/>
  <c r="E14" i="172" l="1"/>
  <c r="C25" i="64"/>
  <c r="D15" i="115" s="1"/>
  <c r="F15" i="115"/>
  <c r="G16" i="172"/>
  <c r="H7" i="29"/>
  <c r="P11" i="29" s="1"/>
  <c r="I16" i="172"/>
  <c r="D38" i="181"/>
  <c r="D36" i="181" s="1"/>
  <c r="D35" i="166"/>
  <c r="E11" i="175"/>
  <c r="E16" i="172" l="1"/>
  <c r="D22" i="181"/>
  <c r="D30" i="181" s="1"/>
  <c r="D7" i="29"/>
  <c r="N11" i="29" s="1"/>
  <c r="D23" i="166"/>
  <c r="B35" i="115" s="1"/>
  <c r="D27" i="166"/>
  <c r="D31" i="166"/>
  <c r="H15" i="29" l="1"/>
  <c r="H19" i="29" s="1"/>
  <c r="D34" i="181"/>
  <c r="D44" i="181"/>
  <c r="E28" i="172"/>
  <c r="C42" i="172"/>
  <c r="D25" i="115" l="1"/>
  <c r="E26" i="172"/>
</calcChain>
</file>

<file path=xl/comments1.xml><?xml version="1.0" encoding="utf-8"?>
<comments xmlns="http://schemas.openxmlformats.org/spreadsheetml/2006/main">
  <authors>
    <author>rmelick</author>
  </authors>
  <commentList>
    <comment ref="A5" authorId="0">
      <text>
        <r>
          <rPr>
            <b/>
            <sz val="8"/>
            <color indexed="81"/>
            <rFont val="Tahoma"/>
            <family val="2"/>
          </rPr>
          <t>Enter the facility name that was used in the most recent submission under the Specified Gas Reporting Program.  If the facility name is no longer applicable, then use a more appropriate one.</t>
        </r>
      </text>
    </comment>
    <comment ref="A7" authorId="0">
      <text>
        <r>
          <rPr>
            <b/>
            <sz val="8"/>
            <color indexed="81"/>
            <rFont val="Tahoma"/>
            <family val="2"/>
          </rPr>
          <t>Enter all active EPEA approval or registration numbers that apply to this facility.  If the facility does not have an EPEA approval/registration, enter N/A.</t>
        </r>
      </text>
    </comment>
    <comment ref="A9" authorId="0">
      <text>
        <r>
          <rPr>
            <b/>
            <sz val="8"/>
            <color indexed="81"/>
            <rFont val="Tahoma"/>
            <family val="2"/>
          </rPr>
          <t>Enter all active EUB license or registration numbers that apply to this facility.  If the facility does not have an EUB license or registration, enter N/A.</t>
        </r>
      </text>
    </comment>
    <comment ref="A11" authorId="0">
      <text>
        <r>
          <rPr>
            <b/>
            <sz val="8"/>
            <color indexed="81"/>
            <rFont val="Tahoma"/>
            <family val="2"/>
          </rPr>
          <t>Enter all NPRI ID numbers that apply to the facility.  If the facility does not have an NPRI ID, enter N/A.</t>
        </r>
      </text>
    </comment>
    <comment ref="A13" authorId="0">
      <text>
        <r>
          <rPr>
            <b/>
            <sz val="8"/>
            <color indexed="81"/>
            <rFont val="Tahoma"/>
            <family val="2"/>
          </rPr>
          <t xml:space="preserve">Enter the six-digit North American Industry Classification System number that applies to the facility.  It is recommended that the Person Responsible use the NAICS code from their most recently submitted Specified Gas Report.  A NAICS search tool is available from Statistics Canada at:
http://www.statcan.ca/english/Subjects/Standard/naics/2002/naics02-menu.htm
Facilities must only enter one NAICS code.  Some complex facilities, such as the oil sands facilities, may not precisely fit into one NAICS category.  The most appropriate NAICS code for the majority of the activities at the facility should be chosen.
</t>
        </r>
      </text>
    </comment>
    <comment ref="A15" authorId="0">
      <text>
        <r>
          <rPr>
            <b/>
            <sz val="8"/>
            <color indexed="81"/>
            <rFont val="Tahoma"/>
            <family val="2"/>
          </rPr>
          <t xml:space="preserve">Enter the geographical coordinates (latitude and longitude in NAD 83) of the facility.  Facilities that only have their geographical coordinates in NAD 27 will need to convert them to NAD 83.  An online conversion tool is available from Natural Resources Canada to do this conversion.  The conversion tool can be found at:
http://www.geod.nrcan.gc.ca/apps/ntv2/ntv2_geo_e.php
Use the centre point of the facility if the facility cannot be identified with one exact point location.  There are online tools available that can convert legal land descriptions to latitude and longitude.  These tools may be used if it is not feasible to obtain geographical coordinates from another source.  Pipeline facilities may pick one point or piece of equipment along the contiguous section of the pipeline operation (such as a compressor station) and use those as facility coordinates.
</t>
        </r>
      </text>
    </comment>
    <comment ref="A17" authorId="0">
      <text>
        <r>
          <rPr>
            <b/>
            <sz val="8"/>
            <color indexed="81"/>
            <rFont val="Tahoma"/>
            <family val="2"/>
          </rPr>
          <t>Enter the physical location of the facility.</t>
        </r>
      </text>
    </comment>
    <comment ref="A19" authorId="0">
      <text>
        <r>
          <rPr>
            <b/>
            <sz val="8"/>
            <color indexed="81"/>
            <rFont val="Tahoma"/>
            <family val="2"/>
          </rPr>
          <t>Enter the city/district/municipality/county of the facility; whichever is most appropriate for the facility’s location.</t>
        </r>
      </text>
    </comment>
    <comment ref="A21" authorId="0">
      <text>
        <r>
          <rPr>
            <b/>
            <sz val="8"/>
            <color indexed="81"/>
            <rFont val="Tahoma"/>
            <family val="2"/>
          </rPr>
          <t>Enter the facility mailing address; the address may differ from the facility’s location.</t>
        </r>
      </text>
    </comment>
    <comment ref="A23" authorId="0">
      <text>
        <r>
          <rPr>
            <b/>
            <sz val="8"/>
            <color indexed="81"/>
            <rFont val="Tahoma"/>
            <family val="2"/>
          </rPr>
          <t>Enter the city/district/municipality/county, whichever is most appropriate for the mailing address of the facility.</t>
        </r>
      </text>
    </comment>
    <comment ref="A25" authorId="0">
      <text>
        <r>
          <rPr>
            <b/>
            <sz val="8"/>
            <color indexed="81"/>
            <rFont val="Tahoma"/>
            <family val="2"/>
          </rPr>
          <t>Enter the province/territory of the mailing address of the facility.</t>
        </r>
      </text>
    </comment>
    <comment ref="C25" authorId="0">
      <text>
        <r>
          <rPr>
            <b/>
            <sz val="8"/>
            <color indexed="81"/>
            <rFont val="Tahoma"/>
            <family val="2"/>
          </rPr>
          <t>Enter the postal code of the mailing address of the facility.</t>
        </r>
      </text>
    </comment>
    <comment ref="A27" authorId="0">
      <text>
        <r>
          <rPr>
            <b/>
            <sz val="8"/>
            <color indexed="81"/>
            <rFont val="Tahoma"/>
            <family val="2"/>
          </rPr>
          <t>Enter the first year of commercial operation of the facility.</t>
        </r>
      </text>
    </comment>
    <comment ref="C27" authorId="0">
      <text>
        <r>
          <rPr>
            <b/>
            <sz val="8"/>
            <color indexed="81"/>
            <rFont val="Tahoma"/>
            <family val="2"/>
          </rPr>
          <t>Enter the number of years of continual operation of the facility at the time of submission.  If the facility has been shutdown for an entire year, then the number of years of continual operation would start after that shutdown year. If entering a value different than the one calculated automatically, please explain why.</t>
        </r>
      </text>
    </comment>
    <comment ref="A29" authorId="0">
      <text>
        <r>
          <rPr>
            <b/>
            <sz val="8"/>
            <color indexed="81"/>
            <rFont val="Tahoma"/>
            <family val="2"/>
          </rPr>
          <t>Factors to be considered include, but are not limited to, completion of construction, production of output, the facility has started receiving feedstock or input, commissioning, the date of operation as stated in the EPEA approval for the facility or other reasonable alternative.</t>
        </r>
      </text>
    </comment>
  </commentList>
</comments>
</file>

<file path=xl/comments10.xml><?xml version="1.0" encoding="utf-8"?>
<comments xmlns="http://schemas.openxmlformats.org/spreadsheetml/2006/main">
  <authors>
    <author>gustavo.hernandez</author>
  </authors>
  <commentList>
    <comment ref="E39" authorId="0">
      <text>
        <r>
          <rPr>
            <sz val="9"/>
            <color indexed="81"/>
            <rFont val="Tahoma"/>
            <family val="2"/>
          </rPr>
          <t>Facilities are allowed to make their own calculation of Dh and overwrite this calculation. In this case, the QMD should include details about this calcualtion.</t>
        </r>
      </text>
    </comment>
  </commentList>
</comments>
</file>

<file path=xl/comments11.xml><?xml version="1.0" encoding="utf-8"?>
<comments xmlns="http://schemas.openxmlformats.org/spreadsheetml/2006/main">
  <authors>
    <author>john.storey-bishoff</author>
  </authors>
  <commentList>
    <comment ref="A3" authorId="0">
      <text>
        <r>
          <rPr>
            <sz val="9"/>
            <color indexed="81"/>
            <rFont val="Tahoma"/>
            <family val="2"/>
          </rPr>
          <t>Fuel use reported should include those fuels associated with emissions reported for the period.</t>
        </r>
      </text>
    </comment>
  </commentList>
</comments>
</file>

<file path=xl/comments12.xml><?xml version="1.0" encoding="utf-8"?>
<comments xmlns="http://schemas.openxmlformats.org/spreadsheetml/2006/main">
  <authors>
    <author>rmelick</author>
  </authors>
  <commentList>
    <comment ref="A3" authorId="0">
      <text>
        <r>
          <rPr>
            <b/>
            <sz val="8"/>
            <color indexed="81"/>
            <rFont val="Tahoma"/>
            <family val="2"/>
          </rPr>
          <t xml:space="preserve">Stationary fuel combustion emissions </t>
        </r>
        <r>
          <rPr>
            <sz val="8"/>
            <color indexed="81"/>
            <rFont val="Tahoma"/>
            <family val="2"/>
          </rPr>
          <t>means direct emissions resulting from non-vehicular combustion of fossil or biomass fuel for the purpose of producing energy but does not include biomass combustion CO2 emissions (source: Specified Gas Reporting Standard – March 2007).</t>
        </r>
      </text>
    </comment>
    <comment ref="A11"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 ref="A21" authorId="0">
      <text>
        <r>
          <rPr>
            <b/>
            <sz val="8"/>
            <color indexed="81"/>
            <rFont val="Tahoma"/>
            <family val="2"/>
          </rPr>
          <t xml:space="preserve">Venting emissions </t>
        </r>
        <r>
          <rPr>
            <sz val="8"/>
            <color indexed="81"/>
            <rFont val="Tahoma"/>
            <family val="2"/>
          </rPr>
          <t>means direct emissions from intentional releases to the atmosphere of a waste gas or liquid stream and includes without limitation emissions of casing gas, treater, stabilizer, dehydrator off-gas, blanket gas and emissions from pneumatic devices which use natural gas as a driver, compressor start-up, pipeline and other blowdowns and metering and regulation station control loops, but does not include vented raw gas emissions (source: Specified Gas Reporting Standard – March 2007).</t>
        </r>
      </text>
    </comment>
    <comment ref="A29" authorId="0">
      <text>
        <r>
          <rPr>
            <b/>
            <sz val="8"/>
            <color indexed="81"/>
            <rFont val="Tahoma"/>
            <family val="2"/>
          </rPr>
          <t xml:space="preserve">Flaring emissions </t>
        </r>
        <r>
          <rPr>
            <sz val="8"/>
            <color indexed="81"/>
            <rFont val="Tahoma"/>
            <family val="2"/>
          </rPr>
          <t>means direct emissions from the controlled combustion of a gas or liquid stream produced on site not for the purpose of producing energy and includes without limitation emissions arising from waste petroleum incineration, hazardous emissions prevention systems (whether in pilot or active mode), well testing, natural gas gathering systems, processing plant operations, crude oil production, pipeline operations, petroleum refining and chemical fertilizer and steel production (source: Specified Gas Reporting Standard – March 2007).</t>
        </r>
      </text>
    </comment>
    <comment ref="A37" authorId="0">
      <text>
        <r>
          <rPr>
            <b/>
            <sz val="8"/>
            <color indexed="81"/>
            <rFont val="Tahoma"/>
            <family val="2"/>
          </rPr>
          <t>Other fugitive emissions</t>
        </r>
        <r>
          <rPr>
            <sz val="8"/>
            <color indexed="81"/>
            <rFont val="Tahoma"/>
            <family val="2"/>
          </rPr>
          <t xml:space="preserve"> mean direct emissions that do not fall under stationary fuel combustion emissions, industrial process emissions, venting emissions, flaring emissions, on-site transportation emissions, waste and wastewater emissions, vented raw gas emissions, CO2 emissions from the combustion of biomass or CO2 emissions from aerobic decomposition and including without limitation intentional or unintentional releases of gases arising from the production, processing, transmission, storage and use of solid, liquid or gaseous fuels are considered other fugitive emissions. </t>
        </r>
      </text>
    </comment>
    <comment ref="A45" authorId="0">
      <text>
        <r>
          <rPr>
            <b/>
            <sz val="8"/>
            <color indexed="81"/>
            <rFont val="Tahoma"/>
            <family val="2"/>
          </rPr>
          <t>On-site transportation emissions</t>
        </r>
        <r>
          <rPr>
            <sz val="8"/>
            <color indexed="81"/>
            <rFont val="Tahoma"/>
            <family val="2"/>
          </rPr>
          <t xml:space="preserve"> means direct emissions resulting from fuel combustion in machinery used for the on-site transportation of products and material integral to the production process (source: Specified Gas Reporting Standard – March 2007).</t>
        </r>
      </text>
    </comment>
    <comment ref="A53" authorId="0">
      <text>
        <r>
          <rPr>
            <b/>
            <sz val="8"/>
            <color indexed="81"/>
            <rFont val="Tahoma"/>
            <family val="2"/>
          </rPr>
          <t xml:space="preserve">Waste and wastewater emissions </t>
        </r>
        <r>
          <rPr>
            <sz val="8"/>
            <color indexed="81"/>
            <rFont val="Tahoma"/>
            <family val="2"/>
          </rPr>
          <t>means direct emissions from disposal of waste and waste or wastewater treatment and includes without limitation sources of emissions from on-site waste disposal and waste or wastewater treatment at a facility such as landfilling of solid waste, flaring of landfill gas, treatment of liquid waste and waste incineration (source: Specified Gas Reporting Standard – March 2007). Note that CO2 from the decomposition or combustion of Biomass is reported separately in Section B4.</t>
        </r>
      </text>
    </comment>
    <comment ref="A61" authorId="0">
      <text>
        <r>
          <rPr>
            <b/>
            <sz val="8"/>
            <color indexed="81"/>
            <rFont val="Tahoma"/>
            <family val="2"/>
          </rPr>
          <t xml:space="preserve">Formation CO2 emissions </t>
        </r>
        <r>
          <rPr>
            <sz val="8"/>
            <color indexed="81"/>
            <rFont val="Tahoma"/>
            <family val="2"/>
          </rPr>
          <t>are direct, gaseous emissions of carbon dioxide recovered or recoverable at a well from an underground reservoir including, but not limited to, CO2 emissions vented from gas sweetening and formation gas.</t>
        </r>
      </text>
    </comment>
  </commentList>
</comments>
</file>

<file path=xl/comments13.xml><?xml version="1.0" encoding="utf-8"?>
<comments xmlns="http://schemas.openxmlformats.org/spreadsheetml/2006/main">
  <authors>
    <author>rmelick</author>
  </authors>
  <commentList>
    <comment ref="A3" authorId="0">
      <text>
        <r>
          <rPr>
            <b/>
            <sz val="8"/>
            <color indexed="81"/>
            <rFont val="Tahoma"/>
            <family val="2"/>
          </rPr>
          <t xml:space="preserve">Industrial product use emissions </t>
        </r>
        <r>
          <rPr>
            <sz val="8"/>
            <color indexed="81"/>
            <rFont val="Tahoma"/>
            <family val="2"/>
          </rPr>
          <t>are all direct emissions from the use of HFCs, PFCs or SF6 associated with production that do not meet the definition of Industrial Process Emissions.</t>
        </r>
      </text>
    </comment>
    <comment ref="A34"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List>
</comments>
</file>

<file path=xl/comments14.xml><?xml version="1.0" encoding="utf-8"?>
<comments xmlns="http://schemas.openxmlformats.org/spreadsheetml/2006/main">
  <authors>
    <author>rmelick</author>
  </authors>
  <commentList>
    <comment ref="A3" authorId="0">
      <text>
        <r>
          <rPr>
            <b/>
            <sz val="8"/>
            <color indexed="81"/>
            <rFont val="Tahoma"/>
            <family val="2"/>
          </rPr>
          <t>Industrial product use emissions</t>
        </r>
        <r>
          <rPr>
            <sz val="8"/>
            <color indexed="81"/>
            <rFont val="Tahoma"/>
            <family val="2"/>
          </rPr>
          <t xml:space="preserve"> are all direct emissions from the use of HFCs, PFCs or SF6 associated with production that do not meet the definition of Industrial Process Emissions.</t>
        </r>
      </text>
    </comment>
    <comment ref="A22"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 ref="A41" authorId="0">
      <text>
        <r>
          <rPr>
            <b/>
            <sz val="8"/>
            <color indexed="81"/>
            <rFont val="Tahoma"/>
            <family val="2"/>
          </rPr>
          <t>Industrial product use emissions</t>
        </r>
        <r>
          <rPr>
            <sz val="8"/>
            <color indexed="81"/>
            <rFont val="Tahoma"/>
            <family val="2"/>
          </rPr>
          <t xml:space="preserve"> means direct emissions from the use of a product that does not react in the process (source: Specified Gas Reporting Standard – March 2007).</t>
        </r>
      </text>
    </comment>
    <comment ref="A44"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List>
</comments>
</file>

<file path=xl/comments15.xml><?xml version="1.0" encoding="utf-8"?>
<comments xmlns="http://schemas.openxmlformats.org/spreadsheetml/2006/main">
  <authors>
    <author>rmelick</author>
  </authors>
  <commentList>
    <comment ref="A5" authorId="0">
      <text>
        <r>
          <rPr>
            <b/>
            <sz val="8"/>
            <color indexed="81"/>
            <rFont val="Tahoma"/>
            <family val="2"/>
          </rPr>
          <t xml:space="preserve">Biomass </t>
        </r>
        <r>
          <rPr>
            <sz val="8"/>
            <color indexed="81"/>
            <rFont val="Tahoma"/>
            <family val="2"/>
          </rPr>
          <t>means plant materials, animal waste or any product made of either of these and includes without limitation wood and wood products, charcoal, agricultural residues and wastes including organic material above and below ground, both living and dead, such as trees, crops, grasses, tree litter, roots, municipal and industrial wastes where the organic material is biological in origin, landfill gas, bio-alcohols, black liquor, sludge gas, animal or plant-derived oils (source: Specified Gas Reporting Standard – March 2007).</t>
        </r>
      </text>
    </comment>
  </commentList>
</comments>
</file>

<file path=xl/comments16.xml><?xml version="1.0" encoding="utf-8"?>
<comments xmlns="http://schemas.openxmlformats.org/spreadsheetml/2006/main">
  <authors>
    <author>justin.wheler</author>
    <author>rmelick</author>
  </authors>
  <commentList>
    <comment ref="J9" authorId="0">
      <text>
        <r>
          <rPr>
            <sz val="10"/>
            <color indexed="81"/>
            <rFont val="Tahoma"/>
            <family val="2"/>
          </rPr>
          <t>Enter conversion factors or director assigned weighting  from the approved baseline</t>
        </r>
      </text>
    </comment>
    <comment ref="B50" authorId="1">
      <text>
        <r>
          <rPr>
            <b/>
            <sz val="8"/>
            <color indexed="81"/>
            <rFont val="Tahoma"/>
            <family val="2"/>
          </rPr>
          <t>Enter the Total Production (P) from the facility for this year (combine all applicable production items above in an appropriate manner). Summation and units are provided by default, but can be edited. Note that if the facility is using the Multi-Product/Feedstock Methodology the same applies, but the weighted quantities will be summed instead.</t>
        </r>
      </text>
    </comment>
  </commentList>
</comments>
</file>

<file path=xl/comments17.xml><?xml version="1.0" encoding="utf-8"?>
<comments xmlns="http://schemas.openxmlformats.org/spreadsheetml/2006/main">
  <authors>
    <author>gustavo.hernandez</author>
  </authors>
  <commentList>
    <comment ref="E39" authorId="0">
      <text>
        <r>
          <rPr>
            <sz val="9"/>
            <color indexed="81"/>
            <rFont val="Tahoma"/>
            <family val="2"/>
          </rPr>
          <t>Facilities are allowed to make their own calculation of Dh and overwrite this calculation. In this case, the QMD should include details about this calcualtion.</t>
        </r>
      </text>
    </comment>
  </commentList>
</comments>
</file>

<file path=xl/comments18.xml><?xml version="1.0" encoding="utf-8"?>
<comments xmlns="http://schemas.openxmlformats.org/spreadsheetml/2006/main">
  <authors>
    <author>rmelick</author>
  </authors>
  <commentList>
    <comment ref="A3" authorId="0">
      <text>
        <r>
          <rPr>
            <b/>
            <sz val="8"/>
            <color indexed="81"/>
            <rFont val="Tahoma"/>
            <family val="2"/>
          </rPr>
          <t xml:space="preserve">Stationary fuel combustion emissions </t>
        </r>
        <r>
          <rPr>
            <sz val="8"/>
            <color indexed="81"/>
            <rFont val="Tahoma"/>
            <family val="2"/>
          </rPr>
          <t>means direct emissions resulting from non-vehicular combustion of fossil or biomass fuel for the purpose of producing energy but does not include biomass combustion CO2 emissions (source: Specified Gas Reporting Standard – March 2007).</t>
        </r>
      </text>
    </comment>
    <comment ref="A11"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 ref="A21" authorId="0">
      <text>
        <r>
          <rPr>
            <b/>
            <sz val="8"/>
            <color indexed="81"/>
            <rFont val="Tahoma"/>
            <family val="2"/>
          </rPr>
          <t xml:space="preserve">Venting emissions </t>
        </r>
        <r>
          <rPr>
            <sz val="8"/>
            <color indexed="81"/>
            <rFont val="Tahoma"/>
            <family val="2"/>
          </rPr>
          <t>means direct emissions from intentional releases to the atmosphere of a waste gas or liquid stream and includes without limitation emissions of casing gas, treater, stabilizer, dehydrator off-gas, blanket gas and emissions from pneumatic devices which use natural gas as a driver, compressor start-up, pipeline and other blowdowns and metering and regulation station control loops, but does not include vented raw gas emissions (source: Specified Gas Reporting Standard – March 2007).</t>
        </r>
      </text>
    </comment>
    <comment ref="A29" authorId="0">
      <text>
        <r>
          <rPr>
            <b/>
            <sz val="8"/>
            <color indexed="81"/>
            <rFont val="Tahoma"/>
            <family val="2"/>
          </rPr>
          <t xml:space="preserve">Flaring emissions </t>
        </r>
        <r>
          <rPr>
            <sz val="8"/>
            <color indexed="81"/>
            <rFont val="Tahoma"/>
            <family val="2"/>
          </rPr>
          <t>means direct emissions from the controlled combustion of a gas or liquid stream produced on site not for the purpose of producing energy and includes without limitation emissions arising from waste petroleum incineration, hazardous emissions prevention systems (whether in pilot or active mode), well testing, natural gas gathering systems, processing plant operations, crude oil production, pipeline operations, petroleum refining and chemical fertilizer and steel production (source: Specified Gas Reporting Standard – March 2007).</t>
        </r>
      </text>
    </comment>
    <comment ref="A37" authorId="0">
      <text>
        <r>
          <rPr>
            <b/>
            <sz val="8"/>
            <color indexed="81"/>
            <rFont val="Tahoma"/>
            <family val="2"/>
          </rPr>
          <t>Other fugitive emissions</t>
        </r>
        <r>
          <rPr>
            <sz val="8"/>
            <color indexed="81"/>
            <rFont val="Tahoma"/>
            <family val="2"/>
          </rPr>
          <t xml:space="preserve"> mean direct emissions that do not fall under stationary fuel combustion emissions, industrial process emissions, venting emissions, flaring emissions, on-site transportation emissions, waste and wastewater emissions, vented raw gas emissions, CO2 emissions from the combustion of biomass or CO2 emissions from aerobic decomposition and including without limitation intentional or unintentional releases of gases arising from the production, processing, transmission, storage and use of solid, liquid or gaseous fuels are considered other fugitive emissions. </t>
        </r>
      </text>
    </comment>
    <comment ref="A45" authorId="0">
      <text>
        <r>
          <rPr>
            <b/>
            <sz val="8"/>
            <color indexed="81"/>
            <rFont val="Tahoma"/>
            <family val="2"/>
          </rPr>
          <t>On-site transportation emissions</t>
        </r>
        <r>
          <rPr>
            <sz val="8"/>
            <color indexed="81"/>
            <rFont val="Tahoma"/>
            <family val="2"/>
          </rPr>
          <t xml:space="preserve"> means direct emissions resulting from fuel combustion in machinery used for the on-site transportation of products and material integral to the production process (source: Specified Gas Reporting Standard – March 2007).</t>
        </r>
      </text>
    </comment>
    <comment ref="A53" authorId="0">
      <text>
        <r>
          <rPr>
            <b/>
            <sz val="8"/>
            <color indexed="81"/>
            <rFont val="Tahoma"/>
            <family val="2"/>
          </rPr>
          <t xml:space="preserve">Waste and wastewater emissions </t>
        </r>
        <r>
          <rPr>
            <sz val="8"/>
            <color indexed="81"/>
            <rFont val="Tahoma"/>
            <family val="2"/>
          </rPr>
          <t>means direct emissions from disposal of waste and waste or wastewater treatment and includes without limitation sources of emissions from on-site waste disposal and waste or wastewater treatment at a facility such as landfilling of solid waste, flaring of landfill gas, treatment of liquid waste and waste incineration (source: Specified Gas Reporting Standard – March 2007). Note that CO2 from the decomposition or combustion of Biomass is reported separately in Section B4.</t>
        </r>
      </text>
    </comment>
    <comment ref="A61" authorId="0">
      <text>
        <r>
          <rPr>
            <b/>
            <sz val="8"/>
            <color indexed="81"/>
            <rFont val="Tahoma"/>
            <family val="2"/>
          </rPr>
          <t xml:space="preserve">Formation CO2 emissions </t>
        </r>
        <r>
          <rPr>
            <sz val="8"/>
            <color indexed="81"/>
            <rFont val="Tahoma"/>
            <family val="2"/>
          </rPr>
          <t>are direct, gaseous emissions of carbon dioxide recovered or recoverable at a well from an underground reservoir including, but not limited to, CO2 emissions vented from gas sweetening and formation gas.</t>
        </r>
      </text>
    </comment>
  </commentList>
</comments>
</file>

<file path=xl/comments19.xml><?xml version="1.0" encoding="utf-8"?>
<comments xmlns="http://schemas.openxmlformats.org/spreadsheetml/2006/main">
  <authors>
    <author>rmelick</author>
  </authors>
  <commentList>
    <comment ref="A3" authorId="0">
      <text>
        <r>
          <rPr>
            <b/>
            <sz val="8"/>
            <color indexed="81"/>
            <rFont val="Tahoma"/>
            <family val="2"/>
          </rPr>
          <t xml:space="preserve">Industrial product use emissions </t>
        </r>
        <r>
          <rPr>
            <sz val="8"/>
            <color indexed="81"/>
            <rFont val="Tahoma"/>
            <family val="2"/>
          </rPr>
          <t>are all direct emissions from the use of HFCs, PFCs or SF6 associated with production that do not meet the definition of Industrial Process Emissions.</t>
        </r>
      </text>
    </comment>
    <comment ref="A34"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List>
</comments>
</file>

<file path=xl/comments2.xml><?xml version="1.0" encoding="utf-8"?>
<comments xmlns="http://schemas.openxmlformats.org/spreadsheetml/2006/main">
  <authors>
    <author>rmelick</author>
  </authors>
  <commentList>
    <comment ref="A3" authorId="0">
      <text>
        <r>
          <rPr>
            <b/>
            <sz val="8"/>
            <color indexed="81"/>
            <rFont val="Tahoma"/>
            <family val="2"/>
          </rPr>
          <t xml:space="preserve">Reporting Company would be either: (i) at a facility that is the subject of an approval or registration under EPEA, the holder of the approval or registration, (ii) at a facility that is not the subject of an approval or registration under EPEA but is the subject of an approval or other authorization issued by the AEUB, the holder of that approval or authorization, or (iii) at any other facility, the owner of the facility. </t>
        </r>
      </text>
    </comment>
    <comment ref="A15" authorId="0">
      <text>
        <r>
          <rPr>
            <b/>
            <sz val="8"/>
            <color indexed="81"/>
            <rFont val="Tahoma"/>
            <family val="2"/>
          </rPr>
          <t>The Reporter is the person at the facility for AENV to contact regarding this Baseline Application.</t>
        </r>
      </text>
    </comment>
    <comment ref="A29" authorId="0">
      <text>
        <r>
          <rPr>
            <b/>
            <sz val="8"/>
            <color indexed="81"/>
            <rFont val="Tahoma"/>
            <family val="2"/>
          </rPr>
          <t>The Certifying Official is the person designated by the reporting company that has the authority to bind the reporting company and can sign the Statement of Certification.</t>
        </r>
      </text>
    </comment>
    <comment ref="A43" authorId="0">
      <text>
        <r>
          <rPr>
            <b/>
            <sz val="8"/>
            <color indexed="81"/>
            <rFont val="Tahoma"/>
            <family val="2"/>
          </rPr>
          <t>The Public Contact is the person designated by the reporting company to handle inquiries from the public about the facility's baseline submission or related information (i.e. public relations person or technical contact)</t>
        </r>
      </text>
    </comment>
  </commentList>
</comments>
</file>

<file path=xl/comments20.xml><?xml version="1.0" encoding="utf-8"?>
<comments xmlns="http://schemas.openxmlformats.org/spreadsheetml/2006/main">
  <authors>
    <author>rmelick</author>
  </authors>
  <commentList>
    <comment ref="A3" authorId="0">
      <text>
        <r>
          <rPr>
            <b/>
            <sz val="8"/>
            <color indexed="81"/>
            <rFont val="Tahoma"/>
            <family val="2"/>
          </rPr>
          <t>Industrial product use emissions</t>
        </r>
        <r>
          <rPr>
            <sz val="8"/>
            <color indexed="81"/>
            <rFont val="Tahoma"/>
            <family val="2"/>
          </rPr>
          <t xml:space="preserve"> are all direct emissions from the use of HFCs, PFCs or SF6 associated with production that do not meet the definition of Industrial Process Emissions.</t>
        </r>
      </text>
    </comment>
    <comment ref="A22"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 ref="A41" authorId="0">
      <text>
        <r>
          <rPr>
            <b/>
            <sz val="8"/>
            <color indexed="81"/>
            <rFont val="Tahoma"/>
            <family val="2"/>
          </rPr>
          <t>Industrial product use emissions</t>
        </r>
        <r>
          <rPr>
            <sz val="8"/>
            <color indexed="81"/>
            <rFont val="Tahoma"/>
            <family val="2"/>
          </rPr>
          <t xml:space="preserve"> means direct emissions from the use of a product that does not react in the process (source: Specified Gas Reporting Standard – March 2007).</t>
        </r>
      </text>
    </comment>
    <comment ref="A44"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List>
</comments>
</file>

<file path=xl/comments21.xml><?xml version="1.0" encoding="utf-8"?>
<comments xmlns="http://schemas.openxmlformats.org/spreadsheetml/2006/main">
  <authors>
    <author>rmelick</author>
  </authors>
  <commentList>
    <comment ref="A5" authorId="0">
      <text>
        <r>
          <rPr>
            <b/>
            <sz val="8"/>
            <color indexed="81"/>
            <rFont val="Tahoma"/>
            <family val="2"/>
          </rPr>
          <t xml:space="preserve">Biomass </t>
        </r>
        <r>
          <rPr>
            <sz val="8"/>
            <color indexed="81"/>
            <rFont val="Tahoma"/>
            <family val="2"/>
          </rPr>
          <t>means plant materials, animal waste or any product made of either of these and includes without limitation wood and wood products, charcoal, agricultural residues and wastes including organic material above and below ground, both living and dead, such as trees, crops, grasses, tree litter, roots, municipal and industrial wastes where the organic material is biological in origin, landfill gas, bio-alcohols, black liquor, sludge gas, animal or plant-derived oils (source: Specified Gas Reporting Standard – March 2007).</t>
        </r>
      </text>
    </comment>
  </commentList>
</comments>
</file>

<file path=xl/comments22.xml><?xml version="1.0" encoding="utf-8"?>
<comments xmlns="http://schemas.openxmlformats.org/spreadsheetml/2006/main">
  <authors>
    <author>justin.wheler</author>
    <author>rmelick</author>
  </authors>
  <commentList>
    <comment ref="J9" authorId="0">
      <text>
        <r>
          <rPr>
            <sz val="10"/>
            <color indexed="81"/>
            <rFont val="Tahoma"/>
            <family val="2"/>
          </rPr>
          <t>Enter conversion factors or director assigned weighting  from the approved baseline</t>
        </r>
      </text>
    </comment>
    <comment ref="B50" authorId="1">
      <text>
        <r>
          <rPr>
            <b/>
            <sz val="8"/>
            <color indexed="81"/>
            <rFont val="Tahoma"/>
            <family val="2"/>
          </rPr>
          <t>Enter the Total Production (P) from the facility for this year (combine all applicable production items above in an appropriate manner). Summation and units are provided by default, but can be edited. Note that if the facility is using the Multi-Product/Feedstock Methodology the same applies, but the weighted quantities will be summed instead.</t>
        </r>
      </text>
    </comment>
  </commentList>
</comments>
</file>

<file path=xl/comments23.xml><?xml version="1.0" encoding="utf-8"?>
<comments xmlns="http://schemas.openxmlformats.org/spreadsheetml/2006/main">
  <authors>
    <author>gustavo.hernandez</author>
  </authors>
  <commentList>
    <comment ref="E39" authorId="0">
      <text>
        <r>
          <rPr>
            <sz val="9"/>
            <color indexed="81"/>
            <rFont val="Tahoma"/>
            <family val="2"/>
          </rPr>
          <t>Facilities are allowed to make their own calculation of Dh and overwrite this calculation. In this case, the QMD should include details about this calcualtion.</t>
        </r>
      </text>
    </comment>
  </commentList>
</comments>
</file>

<file path=xl/comments24.xml><?xml version="1.0" encoding="utf-8"?>
<comments xmlns="http://schemas.openxmlformats.org/spreadsheetml/2006/main">
  <authors>
    <author>rmelick</author>
  </authors>
  <commentList>
    <comment ref="C19" authorId="0">
      <text>
        <r>
          <rPr>
            <b/>
            <sz val="8"/>
            <color indexed="81"/>
            <rFont val="Tahoma"/>
            <family val="2"/>
          </rPr>
          <t>Example: 1, 3, 5</t>
        </r>
      </text>
    </comment>
    <comment ref="B35" authorId="0">
      <text>
        <r>
          <rPr>
            <b/>
            <sz val="8"/>
            <color indexed="81"/>
            <rFont val="Tahoma"/>
            <family val="2"/>
          </rPr>
          <t xml:space="preserve">Note: </t>
        </r>
        <r>
          <rPr>
            <sz val="8"/>
            <color indexed="81"/>
            <rFont val="Tahoma"/>
            <family val="2"/>
          </rPr>
          <t>Methodology type for N2O and CH4 emissions from biomass combustion must be included in the Stationary Fuel Combustion category as this is where it is reported.</t>
        </r>
      </text>
    </comment>
    <comment ref="B37" authorId="0">
      <text>
        <r>
          <rPr>
            <b/>
            <sz val="8"/>
            <color indexed="81"/>
            <rFont val="Tahoma"/>
            <family val="2"/>
          </rPr>
          <t xml:space="preserve">Note: </t>
        </r>
        <r>
          <rPr>
            <sz val="8"/>
            <color indexed="81"/>
            <rFont val="Tahoma"/>
            <family val="2"/>
          </rPr>
          <t>Methodology type for CH4 and N2O emissions from BM decomposition must be included in the Waste and Wastewater category as that is where it is reported.</t>
        </r>
      </text>
    </comment>
  </commentList>
</comments>
</file>

<file path=xl/comments25.xml><?xml version="1.0" encoding="utf-8"?>
<comments xmlns="http://schemas.openxmlformats.org/spreadsheetml/2006/main">
  <authors>
    <author>rmelick</author>
  </authors>
  <commentList>
    <comment ref="B3" authorId="0">
      <text>
        <r>
          <rPr>
            <b/>
            <sz val="8"/>
            <color indexed="81"/>
            <rFont val="Tahoma"/>
            <family val="2"/>
          </rPr>
          <t xml:space="preserve">Note: </t>
        </r>
        <r>
          <rPr>
            <sz val="8"/>
            <color indexed="81"/>
            <rFont val="Tahoma"/>
            <family val="2"/>
          </rPr>
          <t xml:space="preserve">Text entered in the methodology reference cells below may not all be displayed but the information is still present in the cells.
</t>
        </r>
      </text>
    </comment>
    <comment ref="C6" authorId="0">
      <text>
        <r>
          <rPr>
            <b/>
            <sz val="8"/>
            <color indexed="81"/>
            <rFont val="Tahoma"/>
            <family val="2"/>
          </rPr>
          <t>Example: 
The International Council of Forest and Paper Associations (ICFPA), 2005, Calculation Tools for Estimating Greenhouse Gas Emissions from Wood Product Facilities, www.wbcsd.org/web/projects/forestry/Pulp-and-Paper-Tool-Guidance.pdf, accessed June 14, 2007.</t>
        </r>
      </text>
    </comment>
    <comment ref="B22" authorId="0">
      <text>
        <r>
          <rPr>
            <b/>
            <sz val="8"/>
            <color indexed="81"/>
            <rFont val="Tahoma"/>
            <family val="2"/>
          </rPr>
          <t xml:space="preserve">Note: </t>
        </r>
        <r>
          <rPr>
            <sz val="8"/>
            <color indexed="81"/>
            <rFont val="Tahoma"/>
            <family val="2"/>
          </rPr>
          <t>Methodology type for N2O and CH4 emissions from biomass combustion must be included in the Stationary Fuel Combustion category as this is where it is reported.</t>
        </r>
      </text>
    </comment>
    <comment ref="B24" authorId="0">
      <text>
        <r>
          <rPr>
            <b/>
            <sz val="8"/>
            <color indexed="81"/>
            <rFont val="Tahoma"/>
            <family val="2"/>
          </rPr>
          <t xml:space="preserve">Note: </t>
        </r>
        <r>
          <rPr>
            <sz val="8"/>
            <color indexed="81"/>
            <rFont val="Tahoma"/>
            <family val="2"/>
          </rPr>
          <t>Methodology type for CH4 and N2O emissions from BM decomposition must be included in the Waste and Wastewater category as that is where it is reported.</t>
        </r>
      </text>
    </comment>
  </commentList>
</comments>
</file>

<file path=xl/comments26.xml><?xml version="1.0" encoding="utf-8"?>
<comments xmlns="http://schemas.openxmlformats.org/spreadsheetml/2006/main">
  <authors>
    <author>Mark Summers</author>
  </authors>
  <commentList>
    <comment ref="A17" authorId="0">
      <text>
        <r>
          <rPr>
            <b/>
            <sz val="8"/>
            <color indexed="81"/>
            <rFont val="Tahoma"/>
            <family val="2"/>
          </rPr>
          <t>Print on company letterhead and then sign.</t>
        </r>
      </text>
    </comment>
  </commentList>
</comments>
</file>

<file path=xl/comments27.xml><?xml version="1.0" encoding="utf-8"?>
<comments xmlns="http://schemas.openxmlformats.org/spreadsheetml/2006/main">
  <authors>
    <author>rmelick</author>
  </authors>
  <commentList>
    <comment ref="A34" authorId="0">
      <text>
        <r>
          <rPr>
            <b/>
            <sz val="8"/>
            <color indexed="81"/>
            <rFont val="Tahoma"/>
            <family val="2"/>
          </rPr>
          <t>State a conclusion that conveys the level of assurance being provided and any reservation the auditor may have.</t>
        </r>
      </text>
    </comment>
  </commentList>
</comments>
</file>

<file path=xl/comments28.xml><?xml version="1.0" encoding="utf-8"?>
<comments xmlns="http://schemas.openxmlformats.org/spreadsheetml/2006/main">
  <authors>
    <author>Mark Summers</author>
  </authors>
  <commentList>
    <comment ref="A37" authorId="0">
      <text>
        <r>
          <rPr>
            <b/>
            <sz val="8"/>
            <color indexed="81"/>
            <rFont val="Tahoma"/>
            <family val="2"/>
          </rPr>
          <t>Print on company letterhead and then sign.</t>
        </r>
      </text>
    </comment>
  </commentList>
</comments>
</file>

<file path=xl/comments29.xml><?xml version="1.0" encoding="utf-8"?>
<comments xmlns="http://schemas.openxmlformats.org/spreadsheetml/2006/main">
  <authors>
    <author>Justin Wheler</author>
  </authors>
  <commentList>
    <comment ref="E11" authorId="0">
      <text>
        <r>
          <rPr>
            <sz val="8"/>
            <color indexed="81"/>
            <rFont val="Tahoma"/>
            <family val="2"/>
          </rPr>
          <t xml:space="preserve">Facilities can enter a number less than the calculated eligible amount if only a portion of the credits are justified.
</t>
        </r>
      </text>
    </comment>
  </commentList>
</comments>
</file>

<file path=xl/comments3.xml><?xml version="1.0" encoding="utf-8"?>
<comments xmlns="http://schemas.openxmlformats.org/spreadsheetml/2006/main">
  <authors>
    <author>rmelick</author>
  </authors>
  <commentList>
    <comment ref="A4" authorId="0">
      <text>
        <r>
          <rPr>
            <b/>
            <sz val="8"/>
            <color indexed="81"/>
            <rFont val="Tahoma"/>
            <family val="2"/>
          </rPr>
          <t xml:space="preserve">Enter a brief description of the facility's boundaries and operations.  This should include general information about what the boundaries of the facility are, operations and activities included at the facility, if something is excluded (i.e. power plant - coal from a mine and the emissions associated with the mine are reported by the mine not the power plant) and any other relevant boundary or operational information.  If additional space is required, attach an additional document with the submission. </t>
        </r>
      </text>
    </comment>
  </commentList>
</comments>
</file>

<file path=xl/comments4.xml><?xml version="1.0" encoding="utf-8"?>
<comments xmlns="http://schemas.openxmlformats.org/spreadsheetml/2006/main">
  <authors>
    <author>rmelick</author>
  </authors>
  <commentList>
    <comment ref="I6" authorId="0">
      <text>
        <r>
          <rPr>
            <b/>
            <sz val="8"/>
            <color indexed="81"/>
            <rFont val="Tahoma"/>
            <family val="2"/>
          </rPr>
          <t>The DUNS (data universal numbering system) number is a nine digit tracking number used by businesses and government to track businesses worldwide.  A Company’s DUNS number can usually be obtained by contacting the company’s financial department.</t>
        </r>
      </text>
    </comment>
    <comment ref="I12" authorId="0">
      <text>
        <r>
          <rPr>
            <b/>
            <sz val="8"/>
            <color indexed="81"/>
            <rFont val="Tahoma"/>
            <family val="2"/>
          </rPr>
          <t>The DUNS (data universal numbering system) number is a nine digit tracking number used by businesses and government to track businesses worldwide.  A Company’s DUNS number can usually be obtained by contacting the company’s financial department.</t>
        </r>
      </text>
    </comment>
    <comment ref="I18" authorId="0">
      <text>
        <r>
          <rPr>
            <b/>
            <sz val="8"/>
            <color indexed="81"/>
            <rFont val="Tahoma"/>
            <family val="2"/>
          </rPr>
          <t>The DUNS (data universal numbering system) number is a nine digit tracking number used by businesses and government to track businesses worldwide.  A Company’s DUNS number can usually be obtained by contacting the company’s financial department.</t>
        </r>
      </text>
    </comment>
    <comment ref="I24" authorId="0">
      <text>
        <r>
          <rPr>
            <b/>
            <sz val="8"/>
            <color indexed="81"/>
            <rFont val="Tahoma"/>
            <family val="2"/>
          </rPr>
          <t>The DUNS (data universal numbering system) number is a nine digit tracking number used by businesses and government to track businesses worldwide.  A Company’s DUNS number can usually be obtained by contacting the company’s financial department.</t>
        </r>
      </text>
    </comment>
    <comment ref="I30" authorId="0">
      <text>
        <r>
          <rPr>
            <b/>
            <sz val="8"/>
            <color indexed="81"/>
            <rFont val="Tahoma"/>
            <family val="2"/>
          </rPr>
          <t>The DUNS (data universal numbering system) number is a nine digit tracking number used by businesses and government to track businesses worldwide.  A Company’s DUNS number can usually be obtained by contacting the company’s financial department.</t>
        </r>
      </text>
    </comment>
    <comment ref="I36" authorId="0">
      <text>
        <r>
          <rPr>
            <b/>
            <sz val="8"/>
            <color indexed="81"/>
            <rFont val="Tahoma"/>
            <family val="2"/>
          </rPr>
          <t>The DUNS (data universal numbering system) number is a nine digit tracking number used by businesses and government to track businesses worldwide.  A Company’s DUNS number can usually be obtained by contacting the company’s financial department.</t>
        </r>
      </text>
    </comment>
    <comment ref="I42" authorId="0">
      <text>
        <r>
          <rPr>
            <b/>
            <sz val="8"/>
            <color indexed="81"/>
            <rFont val="Tahoma"/>
            <family val="2"/>
          </rPr>
          <t>The DUNS (data universal numbering system) number is a nine digit tracking number used by businesses and government to track businesses worldwide.  A Company’s DUNS number can usually be obtained by contacting the company’s financial department.</t>
        </r>
      </text>
    </comment>
    <comment ref="I48" authorId="0">
      <text>
        <r>
          <rPr>
            <b/>
            <sz val="8"/>
            <color indexed="81"/>
            <rFont val="Tahoma"/>
            <family val="2"/>
          </rPr>
          <t>The DUNS (data universal numbering system) number is a nine digit tracking number used by businesses and government to track businesses worldwide.  A Company’s DUNS number can usually be obtained by contacting the company’s financial department.</t>
        </r>
      </text>
    </comment>
    <comment ref="I54" authorId="0">
      <text>
        <r>
          <rPr>
            <b/>
            <sz val="8"/>
            <color indexed="81"/>
            <rFont val="Tahoma"/>
            <family val="2"/>
          </rPr>
          <t>The DUNS (data universal numbering system) number is a nine digit tracking number used by businesses and government to track businesses worldwide.  A Company’s DUNS number can usually be obtained by contacting the company’s financial department.</t>
        </r>
      </text>
    </comment>
  </commentList>
</comments>
</file>

<file path=xl/comments5.xml><?xml version="1.0" encoding="utf-8"?>
<comments xmlns="http://schemas.openxmlformats.org/spreadsheetml/2006/main">
  <authors>
    <author>rmelick</author>
  </authors>
  <commentList>
    <comment ref="A3" authorId="0">
      <text>
        <r>
          <rPr>
            <b/>
            <sz val="8"/>
            <color indexed="81"/>
            <rFont val="Tahoma"/>
            <family val="2"/>
          </rPr>
          <t xml:space="preserve">Stationary fuel combustion emissions </t>
        </r>
        <r>
          <rPr>
            <sz val="8"/>
            <color indexed="81"/>
            <rFont val="Tahoma"/>
            <family val="2"/>
          </rPr>
          <t>means direct emissions resulting from non-vehicular combustion of fossil or biomass fuel for the purpose of producing energy but does not include biomass combustion CO2 emissions (source: Specified Gas Reporting Standard – March 2007).</t>
        </r>
      </text>
    </comment>
    <comment ref="A11"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 ref="A21" authorId="0">
      <text>
        <r>
          <rPr>
            <b/>
            <sz val="8"/>
            <color indexed="81"/>
            <rFont val="Tahoma"/>
            <family val="2"/>
          </rPr>
          <t xml:space="preserve">Venting emissions </t>
        </r>
        <r>
          <rPr>
            <sz val="8"/>
            <color indexed="81"/>
            <rFont val="Tahoma"/>
            <family val="2"/>
          </rPr>
          <t>means direct emissions from intentional releases to the atmosphere of a waste gas or liquid stream and includes without limitation emissions of casing gas, treater, stabilizer, dehydrator off-gas, blanket gas and emissions from pneumatic devices which use natural gas as a driver, compressor start-up, pipeline and other blowdowns and metering and regulation station control loops, but does not include vented raw gas emissions (source: Specified Gas Reporting Standard – March 2007).</t>
        </r>
      </text>
    </comment>
    <comment ref="A29" authorId="0">
      <text>
        <r>
          <rPr>
            <b/>
            <sz val="8"/>
            <color indexed="81"/>
            <rFont val="Tahoma"/>
            <family val="2"/>
          </rPr>
          <t xml:space="preserve">Flaring emissions </t>
        </r>
        <r>
          <rPr>
            <sz val="8"/>
            <color indexed="81"/>
            <rFont val="Tahoma"/>
            <family val="2"/>
          </rPr>
          <t>means direct emissions from the controlled combustion of a gas or liquid stream produced on site not for the purpose of producing energy and includes without limitation emissions arising from waste petroleum incineration, hazardous emissions prevention systems (whether in pilot or active mode), well testing, natural gas gathering systems, processing plant operations, crude oil production, pipeline operations, petroleum refining and chemical fertilizer and steel production (source: Specified Gas Reporting Standard – March 2007).</t>
        </r>
      </text>
    </comment>
    <comment ref="A37" authorId="0">
      <text>
        <r>
          <rPr>
            <b/>
            <sz val="8"/>
            <color indexed="81"/>
            <rFont val="Tahoma"/>
            <family val="2"/>
          </rPr>
          <t>Other fugitive emissions</t>
        </r>
        <r>
          <rPr>
            <sz val="8"/>
            <color indexed="81"/>
            <rFont val="Tahoma"/>
            <family val="2"/>
          </rPr>
          <t xml:space="preserve"> mean direct emissions that do not fall under stationary fuel combustion emissions, industrial process emissions, venting emissions, flaring emissions, on-site transportation emissions, waste and wastewater emissions, vented raw gas emissions, CO2 emissions from the combustion of biomass or CO2 emissions from aerobic decomposition and including without limitation intentional or unintentional releases of gases arising from the production, processing, transmission, storage and use of solid, liquid or gaseous fuels are considered other fugitive emissions. </t>
        </r>
      </text>
    </comment>
    <comment ref="A45" authorId="0">
      <text>
        <r>
          <rPr>
            <b/>
            <sz val="8"/>
            <color indexed="81"/>
            <rFont val="Tahoma"/>
            <family val="2"/>
          </rPr>
          <t>On-site transportation emissions</t>
        </r>
        <r>
          <rPr>
            <sz val="8"/>
            <color indexed="81"/>
            <rFont val="Tahoma"/>
            <family val="2"/>
          </rPr>
          <t xml:space="preserve"> means direct emissions resulting from fuel combustion in machinery used for the on-site transportation of products and material integral to the production process (source: Specified Gas Reporting Standard – March 2007).</t>
        </r>
      </text>
    </comment>
    <comment ref="A53" authorId="0">
      <text>
        <r>
          <rPr>
            <b/>
            <sz val="8"/>
            <color indexed="81"/>
            <rFont val="Tahoma"/>
            <family val="2"/>
          </rPr>
          <t xml:space="preserve">Waste and wastewater emissions </t>
        </r>
        <r>
          <rPr>
            <sz val="8"/>
            <color indexed="81"/>
            <rFont val="Tahoma"/>
            <family val="2"/>
          </rPr>
          <t>means direct emissions from disposal of waste and waste or wastewater treatment and includes without limitation sources of emissions from on-site waste disposal and waste or wastewater treatment at a facility such as landfilling of solid waste, flaring of landfill gas, treatment of liquid waste and waste incineration (source: Specified Gas Reporting Standard – March 2007). Note that CO2 from the decomposition or combustion of Biomass is reported separately in Section B4.</t>
        </r>
      </text>
    </comment>
    <comment ref="A61" authorId="0">
      <text>
        <r>
          <rPr>
            <b/>
            <sz val="8"/>
            <color indexed="81"/>
            <rFont val="Tahoma"/>
            <family val="2"/>
          </rPr>
          <t xml:space="preserve">Formation CO2 emissions </t>
        </r>
        <r>
          <rPr>
            <sz val="8"/>
            <color indexed="81"/>
            <rFont val="Tahoma"/>
            <family val="2"/>
          </rPr>
          <t>are direct, gaseous emissions of carbon dioxide recovered or recoverable at a well from an underground reservoir including, but not limited to, CO2 emissions vented from gas sweetening and formation gas.</t>
        </r>
      </text>
    </comment>
  </commentList>
</comments>
</file>

<file path=xl/comments6.xml><?xml version="1.0" encoding="utf-8"?>
<comments xmlns="http://schemas.openxmlformats.org/spreadsheetml/2006/main">
  <authors>
    <author>rmelick</author>
  </authors>
  <commentList>
    <comment ref="A3" authorId="0">
      <text>
        <r>
          <rPr>
            <b/>
            <sz val="8"/>
            <color indexed="81"/>
            <rFont val="Tahoma"/>
            <family val="2"/>
          </rPr>
          <t xml:space="preserve">Industrial product use emissions </t>
        </r>
        <r>
          <rPr>
            <sz val="8"/>
            <color indexed="81"/>
            <rFont val="Tahoma"/>
            <family val="2"/>
          </rPr>
          <t>are all direct emissions from the use of HFCs, PFCs or SF6 associated with production that do not meet the definition of Industrial Process Emissions.</t>
        </r>
      </text>
    </comment>
    <comment ref="A34"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List>
</comments>
</file>

<file path=xl/comments7.xml><?xml version="1.0" encoding="utf-8"?>
<comments xmlns="http://schemas.openxmlformats.org/spreadsheetml/2006/main">
  <authors>
    <author>rmelick</author>
  </authors>
  <commentList>
    <comment ref="A3" authorId="0">
      <text>
        <r>
          <rPr>
            <b/>
            <sz val="8"/>
            <color indexed="81"/>
            <rFont val="Tahoma"/>
            <family val="2"/>
          </rPr>
          <t>Industrial product use emissions</t>
        </r>
        <r>
          <rPr>
            <sz val="8"/>
            <color indexed="81"/>
            <rFont val="Tahoma"/>
            <family val="2"/>
          </rPr>
          <t xml:space="preserve"> are all direct emissions from the use of HFCs, PFCs or SF6 associated with production that do not meet the definition of Industrial Process Emissions.</t>
        </r>
      </text>
    </comment>
    <comment ref="A22"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 ref="A41" authorId="0">
      <text>
        <r>
          <rPr>
            <b/>
            <sz val="8"/>
            <color indexed="81"/>
            <rFont val="Tahoma"/>
            <family val="2"/>
          </rPr>
          <t>Industrial product use emissions</t>
        </r>
        <r>
          <rPr>
            <sz val="8"/>
            <color indexed="81"/>
            <rFont val="Tahoma"/>
            <family val="2"/>
          </rPr>
          <t xml:space="preserve"> means direct emissions from the use of a product that does not react in the process (source: Specified Gas Reporting Standard – March 2007).</t>
        </r>
      </text>
    </comment>
    <comment ref="A44" authorId="0">
      <text>
        <r>
          <rPr>
            <b/>
            <sz val="8"/>
            <color indexed="81"/>
            <rFont val="Tahoma"/>
            <family val="2"/>
          </rPr>
          <t xml:space="preserve">Industrial process emissions </t>
        </r>
        <r>
          <rPr>
            <sz val="8"/>
            <color indexed="81"/>
            <rFont val="Tahoma"/>
            <family val="2"/>
          </rPr>
          <t>means direct emissions from an industrial process involving chemical or physical reactions, other than combustion, and where the primary purpose of the industrial process is not energy production (source: Specified Gas Emitters Regulation).</t>
        </r>
      </text>
    </comment>
  </commentList>
</comments>
</file>

<file path=xl/comments8.xml><?xml version="1.0" encoding="utf-8"?>
<comments xmlns="http://schemas.openxmlformats.org/spreadsheetml/2006/main">
  <authors>
    <author>rmelick</author>
  </authors>
  <commentList>
    <comment ref="A5" authorId="0">
      <text>
        <r>
          <rPr>
            <b/>
            <sz val="8"/>
            <color indexed="81"/>
            <rFont val="Tahoma"/>
            <family val="2"/>
          </rPr>
          <t xml:space="preserve">Biomass </t>
        </r>
        <r>
          <rPr>
            <sz val="8"/>
            <color indexed="81"/>
            <rFont val="Tahoma"/>
            <family val="2"/>
          </rPr>
          <t>means plant materials, animal waste or any product made of either of these and includes without limitation wood and wood products, charcoal, agricultural residues and wastes including organic material above and below ground, both living and dead, such as trees, crops, grasses, tree litter, roots, municipal and industrial wastes where the organic material is biological in origin, landfill gas, bio-alcohols, black liquor, sludge gas, animal or plant-derived oils (source: Specified Gas Reporting Standard – March 2007).</t>
        </r>
      </text>
    </comment>
  </commentList>
</comments>
</file>

<file path=xl/comments9.xml><?xml version="1.0" encoding="utf-8"?>
<comments xmlns="http://schemas.openxmlformats.org/spreadsheetml/2006/main">
  <authors>
    <author>justin.wheler</author>
    <author>rmelick</author>
  </authors>
  <commentList>
    <comment ref="J9" authorId="0">
      <text>
        <r>
          <rPr>
            <sz val="10"/>
            <color indexed="81"/>
            <rFont val="Tahoma"/>
            <family val="2"/>
          </rPr>
          <t>Enter conversion factors or director assigned weighting  from the approved baseline</t>
        </r>
      </text>
    </comment>
    <comment ref="B50" authorId="1">
      <text>
        <r>
          <rPr>
            <b/>
            <sz val="8"/>
            <color indexed="81"/>
            <rFont val="Tahoma"/>
            <family val="2"/>
          </rPr>
          <t>Enter the Total Production (P) from the facility for this year (combine all applicable production items above in an appropriate manner). Summation and units are provided by default, but can be edited. Note that if the facility is using the Multi-Product/Feedstock Methodology the same applies, but the weighted quantities will be summed instead.</t>
        </r>
      </text>
    </comment>
  </commentList>
</comments>
</file>

<file path=xl/sharedStrings.xml><?xml version="1.0" encoding="utf-8"?>
<sst xmlns="http://schemas.openxmlformats.org/spreadsheetml/2006/main" count="2331" uniqueCount="669">
  <si>
    <t>Submitting as Stand-Alone Cogeneration Facility?</t>
  </si>
  <si>
    <t>Standalone Cogen</t>
  </si>
  <si>
    <t>Industrial Sector (Select the Most Applicable)</t>
  </si>
  <si>
    <t>Signature of Third Part Verifer</t>
  </si>
  <si>
    <t>(Third Party Verifier), have personally examined and am familiar</t>
  </si>
  <si>
    <t>Respond either "True" or "False" to each of the following statements:</t>
  </si>
  <si>
    <t>Phone Number</t>
  </si>
  <si>
    <t>Compliance Year</t>
  </si>
  <si>
    <t/>
  </si>
  <si>
    <t>NOTE: If yes, a written request with appropriate justification and supporting documentation must be submitted with this report. Confidentiality must not be requested for information that is publicly available. Alberta Environment will contact you regarding your request. One confidentiality request must be submitted for each facility that is requesting confidentiality.</t>
  </si>
  <si>
    <t>Consultant Hired?</t>
  </si>
  <si>
    <t>Telephone Number (eg. 780-123-4567 ext 8)</t>
  </si>
  <si>
    <t>Fax Number (eg. 780-123-4567)</t>
  </si>
  <si>
    <t>Citation of Method References</t>
  </si>
  <si>
    <t>List all the method references that were used to calculate emissions of each gas by source category:</t>
  </si>
  <si>
    <t>My firm provided greenhouse gas consultancy services to this reporting company.</t>
  </si>
  <si>
    <t>My firm will use personnel that have, are, or will be engaged or previously employed by the reporting company.</t>
  </si>
  <si>
    <t>EPEA Approval Number(s)</t>
  </si>
  <si>
    <t>Postal Code/Zip Code</t>
  </si>
  <si>
    <t>Company Name</t>
  </si>
  <si>
    <t>Section F: Additional Comments</t>
  </si>
  <si>
    <t xml:space="preserve">Fuel Used for Cogeneration </t>
  </si>
  <si>
    <r>
      <t>Deemed GHG Emissions from Electricity Generation (D</t>
    </r>
    <r>
      <rPr>
        <vertAlign val="subscript"/>
        <sz val="9"/>
        <rFont val="Arial"/>
        <family val="2"/>
      </rPr>
      <t>E</t>
    </r>
    <r>
      <rPr>
        <sz val="9"/>
        <rFont val="Arial"/>
        <family val="2"/>
      </rPr>
      <t>)</t>
    </r>
  </si>
  <si>
    <t>Facility Gross Electrical Generation</t>
  </si>
  <si>
    <t>GJ (HHV)</t>
  </si>
  <si>
    <t>SGER Consolidated Form v3.0 (2012)</t>
  </si>
  <si>
    <t>My firm participated in some manner in the development or completion of the associated SGER submission for this reporting company.</t>
  </si>
  <si>
    <t>My firm will outsource the Statement of Verification for the associated SGER submission.</t>
  </si>
  <si>
    <r>
      <t>Deemed GHG Emissions from Heat Production (D</t>
    </r>
    <r>
      <rPr>
        <vertAlign val="subscript"/>
        <sz val="9"/>
        <rFont val="Arial"/>
        <family val="2"/>
      </rPr>
      <t>H</t>
    </r>
    <r>
      <rPr>
        <sz val="9"/>
        <rFont val="Arial"/>
        <family val="2"/>
      </rPr>
      <t>)</t>
    </r>
  </si>
  <si>
    <t>Position/Title</t>
  </si>
  <si>
    <t>City/District/Municipality</t>
  </si>
  <si>
    <t>Province/Territory</t>
  </si>
  <si>
    <t>Parent Company 1</t>
  </si>
  <si>
    <t>Parent Company 2</t>
  </si>
  <si>
    <t>Parent Company 3</t>
  </si>
  <si>
    <t>Parent Company 4</t>
  </si>
  <si>
    <t>Parent Company 5</t>
  </si>
  <si>
    <t>N/A</t>
  </si>
  <si>
    <t>GWP</t>
  </si>
  <si>
    <r>
      <t>Carbon dioxide (CO</t>
    </r>
    <r>
      <rPr>
        <vertAlign val="subscript"/>
        <sz val="8.5"/>
        <rFont val="Arial"/>
        <family val="2"/>
      </rPr>
      <t>2</t>
    </r>
    <r>
      <rPr>
        <sz val="8.5"/>
        <rFont val="Arial"/>
        <family val="2"/>
      </rPr>
      <t>)</t>
    </r>
  </si>
  <si>
    <t>X</t>
  </si>
  <si>
    <t>=</t>
  </si>
  <si>
    <r>
      <t>Methane (CH</t>
    </r>
    <r>
      <rPr>
        <vertAlign val="subscript"/>
        <sz val="8.5"/>
        <rFont val="Arial"/>
        <family val="2"/>
      </rPr>
      <t>4</t>
    </r>
    <r>
      <rPr>
        <sz val="8.5"/>
        <rFont val="Arial"/>
        <family val="2"/>
      </rPr>
      <t>)</t>
    </r>
  </si>
  <si>
    <r>
      <t>Nitrous oxide (N</t>
    </r>
    <r>
      <rPr>
        <vertAlign val="subscript"/>
        <sz val="8.5"/>
        <rFont val="Arial"/>
        <family val="2"/>
      </rPr>
      <t>2</t>
    </r>
    <r>
      <rPr>
        <sz val="8.5"/>
        <rFont val="Arial"/>
        <family val="2"/>
      </rPr>
      <t>O)</t>
    </r>
  </si>
  <si>
    <r>
      <t>HFC-23 (CHF</t>
    </r>
    <r>
      <rPr>
        <vertAlign val="subscript"/>
        <sz val="9"/>
        <rFont val="Arial"/>
        <family val="2"/>
      </rPr>
      <t>3</t>
    </r>
    <r>
      <rPr>
        <sz val="9"/>
        <rFont val="Arial"/>
        <family val="2"/>
      </rPr>
      <t>)</t>
    </r>
  </si>
  <si>
    <r>
      <t>HFC-32 (CH</t>
    </r>
    <r>
      <rPr>
        <vertAlign val="subscript"/>
        <sz val="9"/>
        <rFont val="Arial"/>
        <family val="2"/>
      </rPr>
      <t>2</t>
    </r>
    <r>
      <rPr>
        <sz val="9"/>
        <rFont val="Arial"/>
        <family val="2"/>
      </rPr>
      <t>F</t>
    </r>
    <r>
      <rPr>
        <vertAlign val="subscript"/>
        <sz val="9"/>
        <rFont val="Arial"/>
        <family val="2"/>
      </rPr>
      <t>2</t>
    </r>
    <r>
      <rPr>
        <sz val="9"/>
        <rFont val="Arial"/>
        <family val="2"/>
      </rPr>
      <t>)</t>
    </r>
  </si>
  <si>
    <r>
      <t>HFC-41 (CH</t>
    </r>
    <r>
      <rPr>
        <vertAlign val="subscript"/>
        <sz val="9"/>
        <rFont val="Arial"/>
        <family val="2"/>
      </rPr>
      <t>3</t>
    </r>
    <r>
      <rPr>
        <sz val="9"/>
        <rFont val="Arial"/>
        <family val="2"/>
      </rPr>
      <t>F)</t>
    </r>
  </si>
  <si>
    <r>
      <t>HFC-43-10mee (C</t>
    </r>
    <r>
      <rPr>
        <vertAlign val="subscript"/>
        <sz val="9"/>
        <rFont val="Arial"/>
        <family val="2"/>
      </rPr>
      <t>5</t>
    </r>
    <r>
      <rPr>
        <sz val="9"/>
        <rFont val="Arial"/>
        <family val="2"/>
      </rPr>
      <t>H</t>
    </r>
    <r>
      <rPr>
        <vertAlign val="subscript"/>
        <sz val="9"/>
        <rFont val="Arial"/>
        <family val="2"/>
      </rPr>
      <t>2</t>
    </r>
    <r>
      <rPr>
        <sz val="9"/>
        <rFont val="Arial"/>
        <family val="2"/>
      </rPr>
      <t>F</t>
    </r>
    <r>
      <rPr>
        <vertAlign val="subscript"/>
        <sz val="9"/>
        <rFont val="Arial"/>
        <family val="2"/>
      </rPr>
      <t>10</t>
    </r>
    <r>
      <rPr>
        <sz val="9"/>
        <rFont val="Arial"/>
        <family val="2"/>
      </rPr>
      <t>)</t>
    </r>
  </si>
  <si>
    <r>
      <t>HFC-125 (C</t>
    </r>
    <r>
      <rPr>
        <vertAlign val="subscript"/>
        <sz val="9"/>
        <rFont val="Arial"/>
        <family val="2"/>
      </rPr>
      <t>2</t>
    </r>
    <r>
      <rPr>
        <sz val="9"/>
        <rFont val="Arial"/>
        <family val="2"/>
      </rPr>
      <t>HF</t>
    </r>
    <r>
      <rPr>
        <vertAlign val="subscript"/>
        <sz val="9"/>
        <rFont val="Arial"/>
        <family val="2"/>
      </rPr>
      <t>5</t>
    </r>
    <r>
      <rPr>
        <sz val="9"/>
        <rFont val="Arial"/>
        <family val="2"/>
      </rPr>
      <t>)</t>
    </r>
  </si>
  <si>
    <r>
      <t>HFC-134 (CHF</t>
    </r>
    <r>
      <rPr>
        <vertAlign val="subscript"/>
        <sz val="9"/>
        <rFont val="Arial"/>
        <family val="2"/>
      </rPr>
      <t>2</t>
    </r>
    <r>
      <rPr>
        <sz val="9"/>
        <rFont val="Arial"/>
        <family val="2"/>
      </rPr>
      <t>CHF</t>
    </r>
    <r>
      <rPr>
        <vertAlign val="subscript"/>
        <sz val="9"/>
        <rFont val="Arial"/>
        <family val="2"/>
      </rPr>
      <t>2</t>
    </r>
    <r>
      <rPr>
        <sz val="9"/>
        <rFont val="Arial"/>
        <family val="2"/>
      </rPr>
      <t>)</t>
    </r>
  </si>
  <si>
    <r>
      <t>HFC-134a (CH</t>
    </r>
    <r>
      <rPr>
        <vertAlign val="subscript"/>
        <sz val="9"/>
        <rFont val="Arial"/>
        <family val="2"/>
      </rPr>
      <t>2</t>
    </r>
    <r>
      <rPr>
        <sz val="9"/>
        <rFont val="Arial"/>
        <family val="2"/>
      </rPr>
      <t>FCF</t>
    </r>
    <r>
      <rPr>
        <vertAlign val="subscript"/>
        <sz val="9"/>
        <rFont val="Arial"/>
        <family val="2"/>
      </rPr>
      <t>2</t>
    </r>
    <r>
      <rPr>
        <sz val="9"/>
        <rFont val="Arial"/>
        <family val="2"/>
      </rPr>
      <t>)</t>
    </r>
  </si>
  <si>
    <r>
      <t>HFC-143 (CHF</t>
    </r>
    <r>
      <rPr>
        <vertAlign val="subscript"/>
        <sz val="9"/>
        <rFont val="Arial"/>
        <family val="2"/>
      </rPr>
      <t>2</t>
    </r>
    <r>
      <rPr>
        <sz val="9"/>
        <rFont val="Arial"/>
        <family val="2"/>
      </rPr>
      <t>CH</t>
    </r>
    <r>
      <rPr>
        <vertAlign val="subscript"/>
        <sz val="9"/>
        <rFont val="Arial"/>
        <family val="2"/>
      </rPr>
      <t>2</t>
    </r>
    <r>
      <rPr>
        <sz val="9"/>
        <rFont val="Arial"/>
        <family val="2"/>
      </rPr>
      <t>F)</t>
    </r>
  </si>
  <si>
    <r>
      <t>HFC-143a (CF</t>
    </r>
    <r>
      <rPr>
        <vertAlign val="subscript"/>
        <sz val="9"/>
        <rFont val="Arial"/>
        <family val="2"/>
      </rPr>
      <t>3</t>
    </r>
    <r>
      <rPr>
        <sz val="9"/>
        <rFont val="Arial"/>
        <family val="2"/>
      </rPr>
      <t>CH</t>
    </r>
    <r>
      <rPr>
        <vertAlign val="subscript"/>
        <sz val="9"/>
        <rFont val="Arial"/>
        <family val="2"/>
      </rPr>
      <t>3</t>
    </r>
    <r>
      <rPr>
        <sz val="9"/>
        <rFont val="Arial"/>
        <family val="2"/>
      </rPr>
      <t>)</t>
    </r>
  </si>
  <si>
    <r>
      <t>HFC-152a (CH</t>
    </r>
    <r>
      <rPr>
        <vertAlign val="subscript"/>
        <sz val="9"/>
        <rFont val="Arial"/>
        <family val="2"/>
      </rPr>
      <t>3</t>
    </r>
    <r>
      <rPr>
        <sz val="9"/>
        <rFont val="Arial"/>
        <family val="2"/>
      </rPr>
      <t>CHF</t>
    </r>
    <r>
      <rPr>
        <vertAlign val="subscript"/>
        <sz val="9"/>
        <rFont val="Arial"/>
        <family val="2"/>
      </rPr>
      <t>2</t>
    </r>
    <r>
      <rPr>
        <sz val="9"/>
        <rFont val="Arial"/>
        <family val="2"/>
      </rPr>
      <t>)</t>
    </r>
  </si>
  <si>
    <r>
      <t>HFC-227ea (C</t>
    </r>
    <r>
      <rPr>
        <vertAlign val="subscript"/>
        <sz val="9"/>
        <rFont val="Arial"/>
        <family val="2"/>
      </rPr>
      <t>3</t>
    </r>
    <r>
      <rPr>
        <sz val="9"/>
        <rFont val="Arial"/>
        <family val="2"/>
      </rPr>
      <t>HF</t>
    </r>
    <r>
      <rPr>
        <vertAlign val="subscript"/>
        <sz val="9"/>
        <rFont val="Arial"/>
        <family val="2"/>
      </rPr>
      <t>7</t>
    </r>
    <r>
      <rPr>
        <sz val="9"/>
        <rFont val="Arial"/>
        <family val="2"/>
      </rPr>
      <t>)</t>
    </r>
  </si>
  <si>
    <r>
      <t>HFC-236fa (C</t>
    </r>
    <r>
      <rPr>
        <vertAlign val="subscript"/>
        <sz val="9"/>
        <rFont val="Arial"/>
        <family val="2"/>
      </rPr>
      <t>3</t>
    </r>
    <r>
      <rPr>
        <sz val="9"/>
        <rFont val="Arial"/>
        <family val="2"/>
      </rPr>
      <t>H</t>
    </r>
    <r>
      <rPr>
        <vertAlign val="subscript"/>
        <sz val="9"/>
        <rFont val="Arial"/>
        <family val="2"/>
      </rPr>
      <t>2</t>
    </r>
    <r>
      <rPr>
        <sz val="9"/>
        <rFont val="Arial"/>
        <family val="2"/>
      </rPr>
      <t>F</t>
    </r>
    <r>
      <rPr>
        <vertAlign val="subscript"/>
        <sz val="9"/>
        <rFont val="Arial"/>
        <family val="2"/>
      </rPr>
      <t>6</t>
    </r>
    <r>
      <rPr>
        <sz val="9"/>
        <rFont val="Arial"/>
        <family val="2"/>
      </rPr>
      <t>)</t>
    </r>
  </si>
  <si>
    <r>
      <t>HFC-245ca (C</t>
    </r>
    <r>
      <rPr>
        <vertAlign val="subscript"/>
        <sz val="9"/>
        <rFont val="Arial"/>
        <family val="2"/>
      </rPr>
      <t>3</t>
    </r>
    <r>
      <rPr>
        <sz val="9"/>
        <rFont val="Arial"/>
        <family val="2"/>
      </rPr>
      <t>H</t>
    </r>
    <r>
      <rPr>
        <vertAlign val="subscript"/>
        <sz val="9"/>
        <rFont val="Arial"/>
        <family val="2"/>
      </rPr>
      <t>3</t>
    </r>
    <r>
      <rPr>
        <sz val="9"/>
        <rFont val="Arial"/>
        <family val="2"/>
      </rPr>
      <t>F</t>
    </r>
    <r>
      <rPr>
        <vertAlign val="subscript"/>
        <sz val="9"/>
        <rFont val="Arial"/>
        <family val="2"/>
      </rPr>
      <t>5</t>
    </r>
    <r>
      <rPr>
        <sz val="9"/>
        <rFont val="Arial"/>
        <family val="2"/>
      </rPr>
      <t>)</t>
    </r>
  </si>
  <si>
    <r>
      <t>Perfluoromethane (CF</t>
    </r>
    <r>
      <rPr>
        <vertAlign val="subscript"/>
        <sz val="8.5"/>
        <rFont val="Arial"/>
        <family val="2"/>
      </rPr>
      <t>4</t>
    </r>
    <r>
      <rPr>
        <sz val="8.5"/>
        <rFont val="Arial"/>
        <family val="2"/>
      </rPr>
      <t>)</t>
    </r>
  </si>
  <si>
    <r>
      <t>Perfluoroethane (C</t>
    </r>
    <r>
      <rPr>
        <vertAlign val="subscript"/>
        <sz val="8.5"/>
        <rFont val="Arial"/>
        <family val="2"/>
      </rPr>
      <t>2</t>
    </r>
    <r>
      <rPr>
        <sz val="8.5"/>
        <rFont val="Arial"/>
        <family val="2"/>
      </rPr>
      <t>F</t>
    </r>
    <r>
      <rPr>
        <vertAlign val="subscript"/>
        <sz val="8.5"/>
        <rFont val="Arial"/>
        <family val="2"/>
      </rPr>
      <t>6</t>
    </r>
    <r>
      <rPr>
        <sz val="8.5"/>
        <rFont val="Arial"/>
        <family val="2"/>
      </rPr>
      <t>)</t>
    </r>
  </si>
  <si>
    <r>
      <t>Perfluoropropane (C</t>
    </r>
    <r>
      <rPr>
        <vertAlign val="subscript"/>
        <sz val="8.5"/>
        <rFont val="Arial"/>
        <family val="2"/>
      </rPr>
      <t>3</t>
    </r>
    <r>
      <rPr>
        <sz val="8.5"/>
        <rFont val="Arial"/>
        <family val="2"/>
      </rPr>
      <t>F</t>
    </r>
    <r>
      <rPr>
        <vertAlign val="subscript"/>
        <sz val="8.5"/>
        <rFont val="Arial"/>
        <family val="2"/>
      </rPr>
      <t>8</t>
    </r>
    <r>
      <rPr>
        <sz val="8.5"/>
        <rFont val="Arial"/>
        <family val="2"/>
      </rPr>
      <t>)</t>
    </r>
  </si>
  <si>
    <r>
      <t>Perfluorobutane (C</t>
    </r>
    <r>
      <rPr>
        <vertAlign val="subscript"/>
        <sz val="8.5"/>
        <rFont val="Arial"/>
        <family val="2"/>
      </rPr>
      <t>4</t>
    </r>
    <r>
      <rPr>
        <sz val="8.5"/>
        <rFont val="Arial"/>
        <family val="2"/>
      </rPr>
      <t>F</t>
    </r>
    <r>
      <rPr>
        <vertAlign val="subscript"/>
        <sz val="8.5"/>
        <rFont val="Arial"/>
        <family val="2"/>
      </rPr>
      <t>10</t>
    </r>
    <r>
      <rPr>
        <sz val="8.5"/>
        <rFont val="Arial"/>
        <family val="2"/>
      </rPr>
      <t>)</t>
    </r>
  </si>
  <si>
    <r>
      <t>Perfluorocyclobutane (c-C</t>
    </r>
    <r>
      <rPr>
        <vertAlign val="subscript"/>
        <sz val="8.5"/>
        <rFont val="Arial"/>
        <family val="2"/>
      </rPr>
      <t>4</t>
    </r>
    <r>
      <rPr>
        <sz val="8.5"/>
        <rFont val="Arial"/>
        <family val="2"/>
      </rPr>
      <t>F</t>
    </r>
    <r>
      <rPr>
        <vertAlign val="subscript"/>
        <sz val="8.5"/>
        <rFont val="Arial"/>
        <family val="2"/>
      </rPr>
      <t>8</t>
    </r>
    <r>
      <rPr>
        <sz val="8.5"/>
        <rFont val="Arial"/>
        <family val="2"/>
      </rPr>
      <t>)</t>
    </r>
  </si>
  <si>
    <t>Multi-Product/Multi-Feedstock Methodology?</t>
  </si>
  <si>
    <t>Weighted Quantity</t>
  </si>
  <si>
    <t>Production Item 13</t>
  </si>
  <si>
    <t>Production Item 14</t>
  </si>
  <si>
    <t>Production Item 15</t>
  </si>
  <si>
    <t>Production Item 16</t>
  </si>
  <si>
    <t>Weighting/ conversion factor</t>
  </si>
  <si>
    <t>Production Item 17</t>
  </si>
  <si>
    <t>Production Item 18</t>
  </si>
  <si>
    <t>Production Item 19</t>
  </si>
  <si>
    <t>Production Item 20</t>
  </si>
  <si>
    <t>Other Non-Negligible Indirect Emission Sources (including alternative or intermediate feedstocks)</t>
  </si>
  <si>
    <r>
      <t>Note:</t>
    </r>
    <r>
      <rPr>
        <sz val="9"/>
        <color indexed="10"/>
        <rFont val="Arial"/>
        <family val="2"/>
      </rPr>
      <t xml:space="preserve"> You are required to retain a copy of all information submitted and all other information upon which this report is based for a period of no less than seven years from the submission deadline.</t>
    </r>
  </si>
  <si>
    <r>
      <t>Perfluoropentane (C</t>
    </r>
    <r>
      <rPr>
        <vertAlign val="subscript"/>
        <sz val="8.5"/>
        <rFont val="Arial"/>
        <family val="2"/>
      </rPr>
      <t>5</t>
    </r>
    <r>
      <rPr>
        <sz val="8.5"/>
        <rFont val="Arial"/>
        <family val="2"/>
      </rPr>
      <t>F</t>
    </r>
    <r>
      <rPr>
        <vertAlign val="subscript"/>
        <sz val="8.5"/>
        <rFont val="Arial"/>
        <family val="2"/>
      </rPr>
      <t>12</t>
    </r>
    <r>
      <rPr>
        <sz val="8.5"/>
        <rFont val="Arial"/>
        <family val="2"/>
      </rPr>
      <t>)</t>
    </r>
  </si>
  <si>
    <r>
      <t>Perfluorohexane (C</t>
    </r>
    <r>
      <rPr>
        <vertAlign val="subscript"/>
        <sz val="8.5"/>
        <rFont val="Arial"/>
        <family val="2"/>
      </rPr>
      <t>6</t>
    </r>
    <r>
      <rPr>
        <sz val="8.5"/>
        <rFont val="Arial"/>
        <family val="2"/>
      </rPr>
      <t>F</t>
    </r>
    <r>
      <rPr>
        <vertAlign val="subscript"/>
        <sz val="8.5"/>
        <rFont val="Arial"/>
        <family val="2"/>
      </rPr>
      <t>14</t>
    </r>
    <r>
      <rPr>
        <sz val="8.5"/>
        <rFont val="Arial"/>
        <family val="2"/>
      </rPr>
      <t>)</t>
    </r>
  </si>
  <si>
    <r>
      <t>Sulphur hexafluoride (SF</t>
    </r>
    <r>
      <rPr>
        <vertAlign val="subscript"/>
        <sz val="8.5"/>
        <rFont val="Arial"/>
        <family val="2"/>
      </rPr>
      <t>6</t>
    </r>
    <r>
      <rPr>
        <sz val="8.5"/>
        <rFont val="Arial"/>
        <family val="2"/>
      </rPr>
      <t>)</t>
    </r>
  </si>
  <si>
    <t>1.</t>
  </si>
  <si>
    <t>2.</t>
  </si>
  <si>
    <t>Date</t>
  </si>
  <si>
    <t>Introduction</t>
  </si>
  <si>
    <t>Legal Authority</t>
  </si>
  <si>
    <t>Section A: Administrative Information</t>
  </si>
  <si>
    <t>Section A: Administrative Information (continued)</t>
  </si>
  <si>
    <t>3.</t>
  </si>
  <si>
    <t>Production Item 1</t>
  </si>
  <si>
    <t>Production Item 2</t>
  </si>
  <si>
    <t>Facility Geographical Coordinates (latitude and longitude in NAD 83)</t>
  </si>
  <si>
    <t>Production Item 3</t>
  </si>
  <si>
    <t>Product</t>
  </si>
  <si>
    <t>Units</t>
  </si>
  <si>
    <t>Quantity</t>
  </si>
  <si>
    <t>Production Item 4</t>
  </si>
  <si>
    <t>Production Item 5</t>
  </si>
  <si>
    <t>Production Item 6</t>
  </si>
  <si>
    <t>Production Item 7</t>
  </si>
  <si>
    <t>Production Item 8</t>
  </si>
  <si>
    <t>Public Contact</t>
  </si>
  <si>
    <t>Certifying Official</t>
  </si>
  <si>
    <t>Parent Company Information</t>
  </si>
  <si>
    <t>Tonnes</t>
  </si>
  <si>
    <t>Professional Designation</t>
  </si>
  <si>
    <t>Facility Information</t>
  </si>
  <si>
    <t>Signature of Certifying Official</t>
  </si>
  <si>
    <t>Stationary Fuel Combustion Emissions</t>
  </si>
  <si>
    <t>Industrial Process Emissions</t>
  </si>
  <si>
    <t>On-Site Transportation Emissions</t>
  </si>
  <si>
    <t>Waste and Wastewater Emissions</t>
  </si>
  <si>
    <t>Perfluorocarbons (PFC)</t>
  </si>
  <si>
    <t>Hydrofluorocarbon (HFC)</t>
  </si>
  <si>
    <t>Consultant Information</t>
  </si>
  <si>
    <t>First Year of Commercial Operation</t>
  </si>
  <si>
    <t>Confidentiality Request</t>
  </si>
  <si>
    <t>Yes</t>
  </si>
  <si>
    <t>No</t>
  </si>
  <si>
    <t>Venting Emissions</t>
  </si>
  <si>
    <t>Flaring Emissions</t>
  </si>
  <si>
    <t>City/District/Municipality/County</t>
  </si>
  <si>
    <t>Section C: Calculation Methods (continued)</t>
  </si>
  <si>
    <t>Facility or Company Website:</t>
  </si>
  <si>
    <t>Enter any additional comments in the field below:</t>
  </si>
  <si>
    <t>Province/Territory/State</t>
  </si>
  <si>
    <t>Reporting Company</t>
  </si>
  <si>
    <t>Mailing Address City/District/Municipality/County</t>
  </si>
  <si>
    <t>Total Direct Emissions (TDE)</t>
  </si>
  <si>
    <t>Facility Mailing Address</t>
  </si>
  <si>
    <r>
      <t>Sulphur hexafluoride (SF</t>
    </r>
    <r>
      <rPr>
        <vertAlign val="subscript"/>
        <sz val="10"/>
        <rFont val="Arial"/>
        <family val="2"/>
      </rPr>
      <t>6</t>
    </r>
    <r>
      <rPr>
        <sz val="10"/>
        <rFont val="Arial"/>
        <family val="2"/>
      </rPr>
      <t>)</t>
    </r>
  </si>
  <si>
    <r>
      <t>Carbon dioxide (CO</t>
    </r>
    <r>
      <rPr>
        <vertAlign val="subscript"/>
        <sz val="10"/>
        <rFont val="Arial"/>
        <family val="2"/>
      </rPr>
      <t>2</t>
    </r>
    <r>
      <rPr>
        <sz val="10"/>
        <rFont val="Arial"/>
        <family val="2"/>
      </rPr>
      <t>)</t>
    </r>
  </si>
  <si>
    <r>
      <t>Methane (CH</t>
    </r>
    <r>
      <rPr>
        <vertAlign val="subscript"/>
        <sz val="10"/>
        <rFont val="Arial"/>
        <family val="2"/>
      </rPr>
      <t>4</t>
    </r>
    <r>
      <rPr>
        <sz val="10"/>
        <rFont val="Arial"/>
        <family val="2"/>
      </rPr>
      <t>)</t>
    </r>
  </si>
  <si>
    <r>
      <t>Nitrous oxide (N</t>
    </r>
    <r>
      <rPr>
        <vertAlign val="subscript"/>
        <sz val="10"/>
        <rFont val="Arial"/>
        <family val="2"/>
      </rPr>
      <t>2</t>
    </r>
    <r>
      <rPr>
        <sz val="10"/>
        <rFont val="Arial"/>
        <family val="2"/>
      </rPr>
      <t>O)</t>
    </r>
  </si>
  <si>
    <t>Country</t>
  </si>
  <si>
    <t>Parent Company 6</t>
  </si>
  <si>
    <t>Parent Company 7</t>
  </si>
  <si>
    <t>Parent Company 8</t>
  </si>
  <si>
    <t>Parent Company 9</t>
  </si>
  <si>
    <t>Stationary Fuel Combustion</t>
  </si>
  <si>
    <t>Venting</t>
  </si>
  <si>
    <t>Flaring</t>
  </si>
  <si>
    <t>Waste and Wastewater</t>
  </si>
  <si>
    <t>Methodology Type</t>
  </si>
  <si>
    <t>Industrial Process</t>
  </si>
  <si>
    <t>On-site Transportation</t>
  </si>
  <si>
    <r>
      <t>CO</t>
    </r>
    <r>
      <rPr>
        <b/>
        <i/>
        <vertAlign val="subscript"/>
        <sz val="8.5"/>
        <rFont val="Arial"/>
        <family val="2"/>
      </rPr>
      <t>2</t>
    </r>
    <r>
      <rPr>
        <b/>
        <i/>
        <sz val="8.5"/>
        <rFont val="Arial"/>
        <family val="2"/>
      </rPr>
      <t>, CH</t>
    </r>
    <r>
      <rPr>
        <b/>
        <i/>
        <vertAlign val="subscript"/>
        <sz val="8.5"/>
        <rFont val="Arial"/>
        <family val="2"/>
      </rPr>
      <t>4</t>
    </r>
    <r>
      <rPr>
        <b/>
        <i/>
        <sz val="8.5"/>
        <rFont val="Arial"/>
        <family val="2"/>
      </rPr>
      <t xml:space="preserve"> and N</t>
    </r>
    <r>
      <rPr>
        <b/>
        <i/>
        <vertAlign val="subscript"/>
        <sz val="8.5"/>
        <rFont val="Arial"/>
        <family val="2"/>
      </rPr>
      <t>2</t>
    </r>
    <r>
      <rPr>
        <b/>
        <i/>
        <sz val="8.5"/>
        <rFont val="Arial"/>
        <family val="2"/>
      </rPr>
      <t>O Industrial Process Total</t>
    </r>
  </si>
  <si>
    <t>Conclusion</t>
  </si>
  <si>
    <t>Type</t>
  </si>
  <si>
    <t>GJ</t>
  </si>
  <si>
    <r>
      <t>Note:</t>
    </r>
    <r>
      <rPr>
        <sz val="10"/>
        <color indexed="10"/>
        <rFont val="Arial"/>
        <family val="2"/>
      </rPr>
      <t xml:space="preserve"> This section is </t>
    </r>
    <r>
      <rPr>
        <u/>
        <sz val="10"/>
        <color indexed="10"/>
        <rFont val="Arial"/>
        <family val="2"/>
      </rPr>
      <t>mandatory</t>
    </r>
    <r>
      <rPr>
        <sz val="10"/>
        <color indexed="10"/>
        <rFont val="Arial"/>
        <family val="2"/>
      </rPr>
      <t xml:space="preserve"> and should include data on carbon capture and storage activities, including acid gas injection and enhanced oil recovery projects. In addition, CO2 used as a feedstock, sent off-site as waste, or sold as a product should be included. Trace CO2 in fuels, feedstock or products should not be included. This information is for reporting purposes only, and does not have any effect on the total annual emissions value, the annual emissions intensity, or the reduction requirements.</t>
    </r>
  </si>
  <si>
    <t>Greenhouse Gas Intensive Inputs &amp; Outputs</t>
  </si>
  <si>
    <t>Electric Power Generation</t>
  </si>
  <si>
    <t>Facility Name</t>
  </si>
  <si>
    <t>Postal Code</t>
  </si>
  <si>
    <t>Describe the criteria used to determine the first year of commercial operation for this facility:</t>
  </si>
  <si>
    <t>First Name</t>
  </si>
  <si>
    <t>Last Name</t>
  </si>
  <si>
    <t>Telephone Number</t>
  </si>
  <si>
    <t>Fax Number</t>
  </si>
  <si>
    <t>E-mail Address</t>
  </si>
  <si>
    <t>Mailing Address</t>
  </si>
  <si>
    <t>Reporting Company Legal Name</t>
  </si>
  <si>
    <t>Reporting Company Trade Name</t>
  </si>
  <si>
    <t>Reporting Company Mailing Address</t>
  </si>
  <si>
    <t>Consulting Company Name</t>
  </si>
  <si>
    <t>Legal Name</t>
  </si>
  <si>
    <t>% Ownership of
Facility</t>
  </si>
  <si>
    <t>Hydrofluorocarbon (HFC) Emissions from Industrial Product Use</t>
  </si>
  <si>
    <t>Perfluorocarbon (PFC) Emissions from Industrial Product Use</t>
  </si>
  <si>
    <t>Perfluorocarbon (PFC) Emissions from Industrial Process</t>
  </si>
  <si>
    <r>
      <t>CO</t>
    </r>
    <r>
      <rPr>
        <vertAlign val="subscript"/>
        <sz val="10"/>
        <rFont val="Arial"/>
        <family val="2"/>
      </rPr>
      <t>2</t>
    </r>
  </si>
  <si>
    <r>
      <t>CH</t>
    </r>
    <r>
      <rPr>
        <vertAlign val="subscript"/>
        <sz val="10"/>
        <rFont val="Arial"/>
        <family val="2"/>
      </rPr>
      <t>4</t>
    </r>
  </si>
  <si>
    <r>
      <t>N</t>
    </r>
    <r>
      <rPr>
        <vertAlign val="subscript"/>
        <sz val="10"/>
        <rFont val="Arial"/>
        <family val="2"/>
      </rPr>
      <t>2</t>
    </r>
    <r>
      <rPr>
        <sz val="10"/>
        <rFont val="Arial"/>
        <family val="2"/>
      </rPr>
      <t>O</t>
    </r>
  </si>
  <si>
    <t>Total HFC from Industrial Product Use:</t>
  </si>
  <si>
    <t>Total HFC from Industrial Process:</t>
  </si>
  <si>
    <t>Total PFC from Industrial Product Use:</t>
  </si>
  <si>
    <t>Total PFC from Industrial Process:</t>
  </si>
  <si>
    <t>The personnel my firm has scheduled to participate in the verification may have an actual or potential conflict of interest.</t>
  </si>
  <si>
    <t>My firm offers products or services that pose an unacceptable risk to impartiality.</t>
  </si>
  <si>
    <t>The finances and sources of income of my firm compromise the impartiality of my firm.</t>
  </si>
  <si>
    <t>Submission Information</t>
  </si>
  <si>
    <t>MWh</t>
  </si>
  <si>
    <r>
      <t>N</t>
    </r>
    <r>
      <rPr>
        <vertAlign val="subscript"/>
        <sz val="10"/>
        <rFont val="Arial"/>
        <family val="2"/>
      </rPr>
      <t>2</t>
    </r>
    <r>
      <rPr>
        <sz val="10"/>
        <rFont val="Arial"/>
        <family val="2"/>
      </rPr>
      <t>O</t>
    </r>
  </si>
  <si>
    <t>Total Annual Emissions (TAE)</t>
  </si>
  <si>
    <t>Hydrofluorocarbon (HFC) Emissions from Industrial Process</t>
  </si>
  <si>
    <t>Reporter</t>
  </si>
  <si>
    <r>
      <t>CO</t>
    </r>
    <r>
      <rPr>
        <b/>
        <vertAlign val="subscript"/>
        <sz val="10"/>
        <rFont val="Arial"/>
        <family val="2"/>
      </rPr>
      <t>2</t>
    </r>
    <r>
      <rPr>
        <b/>
        <sz val="10"/>
        <rFont val="Arial"/>
        <family val="2"/>
      </rPr>
      <t xml:space="preserve"> Emissions from Combustion of Biomass (BM)</t>
    </r>
  </si>
  <si>
    <t>HFCs</t>
  </si>
  <si>
    <t>PFCs</t>
  </si>
  <si>
    <r>
      <t>SF</t>
    </r>
    <r>
      <rPr>
        <vertAlign val="subscript"/>
        <sz val="10"/>
        <rFont val="Arial"/>
        <family val="2"/>
      </rPr>
      <t>6</t>
    </r>
  </si>
  <si>
    <t>Industrial Product Use</t>
  </si>
  <si>
    <t>Operations</t>
  </si>
  <si>
    <t>hours</t>
  </si>
  <si>
    <t>Methodology</t>
  </si>
  <si>
    <t>NOTE: This sheet must be completed electronically in the submitted .XLS document. Printed versions will not be accepted.</t>
  </si>
  <si>
    <r>
      <t>Total Emissions from Cogen (G</t>
    </r>
    <r>
      <rPr>
        <vertAlign val="subscript"/>
        <sz val="8"/>
        <rFont val="Arial"/>
        <family val="2"/>
      </rPr>
      <t>T</t>
    </r>
    <r>
      <rPr>
        <sz val="8"/>
        <rFont val="Arial"/>
        <family val="2"/>
      </rPr>
      <t>)</t>
    </r>
  </si>
  <si>
    <r>
      <t>CO</t>
    </r>
    <r>
      <rPr>
        <b/>
        <vertAlign val="subscript"/>
        <sz val="10"/>
        <rFont val="Arial"/>
        <family val="2"/>
      </rPr>
      <t>2</t>
    </r>
    <r>
      <rPr>
        <b/>
        <sz val="10"/>
        <rFont val="Arial"/>
        <family val="2"/>
      </rPr>
      <t xml:space="preserve"> Emissions from Decomposition of Biomass (BM)</t>
    </r>
  </si>
  <si>
    <r>
      <t>CO</t>
    </r>
    <r>
      <rPr>
        <vertAlign val="subscript"/>
        <sz val="10"/>
        <rFont val="Arial"/>
        <family val="2"/>
      </rPr>
      <t>2</t>
    </r>
    <r>
      <rPr>
        <sz val="10"/>
        <rFont val="Arial"/>
        <family val="2"/>
      </rPr>
      <t xml:space="preserve"> from Biomass Combustion</t>
    </r>
  </si>
  <si>
    <r>
      <t>CO</t>
    </r>
    <r>
      <rPr>
        <vertAlign val="subscript"/>
        <sz val="10"/>
        <rFont val="Arial"/>
        <family val="2"/>
      </rPr>
      <t>2</t>
    </r>
    <r>
      <rPr>
        <sz val="10"/>
        <rFont val="Arial"/>
        <family val="2"/>
      </rPr>
      <t xml:space="preserve"> from Decomposition of Biomass</t>
    </r>
  </si>
  <si>
    <r>
      <t>Formation CO</t>
    </r>
    <r>
      <rPr>
        <vertAlign val="subscript"/>
        <sz val="10"/>
        <rFont val="Arial"/>
        <family val="2"/>
      </rPr>
      <t>2</t>
    </r>
  </si>
  <si>
    <t>Completion Instructions</t>
  </si>
  <si>
    <t>4.</t>
  </si>
  <si>
    <t>5.</t>
  </si>
  <si>
    <t>Review and check all calculations and entered values for errors.</t>
  </si>
  <si>
    <t>6.</t>
  </si>
  <si>
    <t>7.</t>
  </si>
  <si>
    <t>8.</t>
  </si>
  <si>
    <t>Submission Address</t>
  </si>
  <si>
    <t>Submit electronic documents to:</t>
  </si>
  <si>
    <t>Report Type</t>
  </si>
  <si>
    <t>Report Type Options</t>
  </si>
  <si>
    <t>Reporting Period</t>
  </si>
  <si>
    <t>Confidentiality</t>
  </si>
  <si>
    <t>Year 2</t>
  </si>
  <si>
    <t>Confidentiality Options</t>
  </si>
  <si>
    <t>Year 3</t>
  </si>
  <si>
    <t>Required Submission Documents</t>
  </si>
  <si>
    <t>Parent 1</t>
  </si>
  <si>
    <t>Parent 2</t>
  </si>
  <si>
    <t>Parent 3</t>
  </si>
  <si>
    <t>Parent 4</t>
  </si>
  <si>
    <t>Parent 5</t>
  </si>
  <si>
    <t>Parent 6</t>
  </si>
  <si>
    <t>Parent 7</t>
  </si>
  <si>
    <t>Parent 8</t>
  </si>
  <si>
    <t>Parent 9</t>
  </si>
  <si>
    <t>Total Publicly Available</t>
  </si>
  <si>
    <t>By Gas Available</t>
  </si>
  <si>
    <t>Section C: Calculation Methods</t>
  </si>
  <si>
    <t>Facility Type</t>
  </si>
  <si>
    <t>Facility Type Options</t>
  </si>
  <si>
    <t>Chemical Manufacturing</t>
  </si>
  <si>
    <t>Coal Mining</t>
  </si>
  <si>
    <t>Conventional Oil and Gas Extraction</t>
  </si>
  <si>
    <t>Oil Sands In Situ Extraction</t>
  </si>
  <si>
    <t>Oil Sands Mining and Upgrading</t>
  </si>
  <si>
    <t>Paper Manufacturing</t>
  </si>
  <si>
    <t>Pipeline Transportation</t>
  </si>
  <si>
    <r>
      <t>(TAE = TDE - IP</t>
    </r>
    <r>
      <rPr>
        <sz val="10"/>
        <rFont val="Arial"/>
        <family val="2"/>
      </rPr>
      <t xml:space="preserve"> - BM</t>
    </r>
    <r>
      <rPr>
        <sz val="10"/>
        <rFont val="Arial"/>
        <family val="2"/>
      </rPr>
      <t>)</t>
    </r>
  </si>
  <si>
    <r>
      <t>CO</t>
    </r>
    <r>
      <rPr>
        <b/>
        <vertAlign val="subscript"/>
        <sz val="10"/>
        <rFont val="Arial"/>
        <family val="2"/>
      </rPr>
      <t>2</t>
    </r>
    <r>
      <rPr>
        <b/>
        <sz val="10"/>
        <rFont val="Arial"/>
        <family val="2"/>
      </rPr>
      <t xml:space="preserve"> Geologically Injected On Site</t>
    </r>
  </si>
  <si>
    <r>
      <t>CO</t>
    </r>
    <r>
      <rPr>
        <b/>
        <vertAlign val="subscript"/>
        <sz val="10"/>
        <rFont val="Arial"/>
        <family val="2"/>
      </rPr>
      <t>2</t>
    </r>
    <r>
      <rPr>
        <b/>
        <sz val="10"/>
        <rFont val="Arial"/>
        <family val="2"/>
      </rPr>
      <t xml:space="preserve"> Sent Off Site</t>
    </r>
  </si>
  <si>
    <r>
      <t>CO</t>
    </r>
    <r>
      <rPr>
        <b/>
        <vertAlign val="subscript"/>
        <sz val="10"/>
        <rFont val="Arial"/>
        <family val="2"/>
      </rPr>
      <t>2</t>
    </r>
    <r>
      <rPr>
        <b/>
        <sz val="10"/>
        <rFont val="Arial"/>
        <family val="2"/>
      </rPr>
      <t xml:space="preserve"> Received On Site</t>
    </r>
  </si>
  <si>
    <r>
      <t>Note:</t>
    </r>
    <r>
      <rPr>
        <sz val="10"/>
        <color indexed="10"/>
        <rFont val="Arial"/>
        <family val="2"/>
      </rPr>
      <t xml:space="preserve"> Confidentiality must not be requested for information that is publicly available.</t>
    </r>
  </si>
  <si>
    <r>
      <t>Captured CO</t>
    </r>
    <r>
      <rPr>
        <b/>
        <vertAlign val="subscript"/>
        <sz val="11"/>
        <color indexed="9"/>
        <rFont val="Arial"/>
        <family val="2"/>
      </rPr>
      <t>2</t>
    </r>
  </si>
  <si>
    <t>Options</t>
  </si>
  <si>
    <t>Total Industrial Process Emissions (IP)</t>
  </si>
  <si>
    <r>
      <t>Total Biomass CO</t>
    </r>
    <r>
      <rPr>
        <vertAlign val="subscript"/>
        <sz val="10"/>
        <rFont val="Arial"/>
        <family val="2"/>
      </rPr>
      <t>2</t>
    </r>
    <r>
      <rPr>
        <sz val="10"/>
        <rFont val="Arial"/>
        <family val="2"/>
      </rPr>
      <t xml:space="preserve"> Emissions (BM)</t>
    </r>
  </si>
  <si>
    <t>Perfluorocarbon (PFC)</t>
  </si>
  <si>
    <t>Sulphur Hexafluoride (SF6)</t>
  </si>
  <si>
    <t>(from all industrial process sources)</t>
  </si>
  <si>
    <r>
      <t>(CO</t>
    </r>
    <r>
      <rPr>
        <vertAlign val="subscript"/>
        <sz val="10"/>
        <rFont val="Arial"/>
        <family val="2"/>
      </rPr>
      <t>2</t>
    </r>
    <r>
      <rPr>
        <sz val="10"/>
        <rFont val="Arial"/>
        <family val="2"/>
      </rPr>
      <t xml:space="preserve"> from all biomass sources)</t>
    </r>
  </si>
  <si>
    <r>
      <t>(sum of CO</t>
    </r>
    <r>
      <rPr>
        <vertAlign val="subscript"/>
        <sz val="10"/>
        <rFont val="Arial"/>
        <family val="2"/>
      </rPr>
      <t>2</t>
    </r>
    <r>
      <rPr>
        <sz val="10"/>
        <rFont val="Arial"/>
        <family val="2"/>
      </rPr>
      <t>, CH</t>
    </r>
    <r>
      <rPr>
        <vertAlign val="subscript"/>
        <sz val="10"/>
        <rFont val="Arial"/>
        <family val="2"/>
      </rPr>
      <t>4</t>
    </r>
    <r>
      <rPr>
        <sz val="10"/>
        <rFont val="Arial"/>
        <family val="2"/>
      </rPr>
      <t>, N</t>
    </r>
    <r>
      <rPr>
        <vertAlign val="subscript"/>
        <sz val="10"/>
        <rFont val="Arial"/>
        <family val="2"/>
      </rPr>
      <t>2</t>
    </r>
    <r>
      <rPr>
        <sz val="10"/>
        <rFont val="Arial"/>
        <family val="2"/>
      </rPr>
      <t>O, HFC, PFC, SF</t>
    </r>
    <r>
      <rPr>
        <vertAlign val="subscript"/>
        <sz val="10"/>
        <rFont val="Arial"/>
        <family val="2"/>
      </rPr>
      <t>6</t>
    </r>
    <r>
      <rPr>
        <sz val="10"/>
        <rFont val="Arial"/>
        <family val="2"/>
      </rPr>
      <t>)</t>
    </r>
  </si>
  <si>
    <t>Same as Reporter</t>
  </si>
  <si>
    <t>Same as Official</t>
  </si>
  <si>
    <t>1 for monitoring/direct measurement</t>
  </si>
  <si>
    <t>2 for intermittent (periodic) direct measurement</t>
  </si>
  <si>
    <t>4 for extrapolated from historical data</t>
  </si>
  <si>
    <t>5 for estimated from design requirements</t>
  </si>
  <si>
    <t>6 for estimated from agreements</t>
  </si>
  <si>
    <t>7 for mole balance with efficiency factors</t>
  </si>
  <si>
    <t>8 for equipment-specific emission factors</t>
  </si>
  <si>
    <t>9 for manufacturer's emission factors</t>
  </si>
  <si>
    <t>10 for models based on surrogate parameters</t>
  </si>
  <si>
    <t>11 for generic emission factors</t>
  </si>
  <si>
    <t>12 for top-down emission factors.</t>
  </si>
  <si>
    <t>List all applicable quantification types that were used to calculate emissions of each gas by source category. Enter:</t>
  </si>
  <si>
    <t>Total Net Heat Production from Cogeneration (H)</t>
  </si>
  <si>
    <t>Sulphur Hexafluoride (SF6) Emissions from Industrial Product Use</t>
  </si>
  <si>
    <t>Sulphur Hexafluoride (SF6) Emissions from Industrial Process</t>
  </si>
  <si>
    <t>Total HFC, PFC and SF6 Emissions</t>
  </si>
  <si>
    <t>Formation CO2 Emissions</t>
  </si>
  <si>
    <r>
      <t>Total GHG Emissions from Cogen (G</t>
    </r>
    <r>
      <rPr>
        <vertAlign val="subscript"/>
        <sz val="9"/>
        <rFont val="Arial"/>
        <family val="2"/>
      </rPr>
      <t>T</t>
    </r>
    <r>
      <rPr>
        <sz val="9"/>
        <rFont val="Arial"/>
        <family val="2"/>
      </rPr>
      <t>)</t>
    </r>
  </si>
  <si>
    <t>3) Simple conceptual/logic diagram of the cogeneration layout.</t>
  </si>
  <si>
    <t>1) Explanation of heat calculation methodology, including the enthalpies.</t>
  </si>
  <si>
    <t>2) Various thermal streams and annualized flow averages, temperature averages, and pressure averages for each stream.</t>
  </si>
  <si>
    <r>
      <t>Deemed Input Energy Attributed to Heat (E</t>
    </r>
    <r>
      <rPr>
        <vertAlign val="subscript"/>
        <sz val="9"/>
        <rFont val="Arial"/>
        <family val="2"/>
      </rPr>
      <t>H</t>
    </r>
    <r>
      <rPr>
        <sz val="9"/>
        <rFont val="Arial"/>
        <family val="2"/>
      </rPr>
      <t xml:space="preserve"> = H / 0.8)</t>
    </r>
  </si>
  <si>
    <t>Electrical Intensity (AE / E)</t>
  </si>
  <si>
    <t>Description of Differences</t>
  </si>
  <si>
    <t>Section D: Differences from Past Reports (continued)</t>
  </si>
  <si>
    <r>
      <t>Biomass CO</t>
    </r>
    <r>
      <rPr>
        <b/>
        <vertAlign val="subscript"/>
        <sz val="11"/>
        <color indexed="9"/>
        <rFont val="Arial"/>
        <family val="2"/>
      </rPr>
      <t>2</t>
    </r>
    <r>
      <rPr>
        <b/>
        <sz val="11"/>
        <color indexed="9"/>
        <rFont val="Arial"/>
        <family val="2"/>
      </rPr>
      <t xml:space="preserve"> Emissions</t>
    </r>
  </si>
  <si>
    <t>Briefly explain what is included in Total Production (P) and why it is the most appropriate production value to use for this facility.  Facilities that produce multiple products must explain (include formulas) how total production was calculated. This information may be submitted in an attached document. If so, please indicate the name of the file below.</t>
  </si>
  <si>
    <r>
      <t>Deemed Heat Emissions (D</t>
    </r>
    <r>
      <rPr>
        <vertAlign val="subscript"/>
        <sz val="10"/>
        <rFont val="Arial"/>
        <family val="2"/>
      </rPr>
      <t>H</t>
    </r>
    <r>
      <rPr>
        <sz val="10"/>
        <rFont val="Arial"/>
        <family val="2"/>
      </rPr>
      <t>)</t>
    </r>
  </si>
  <si>
    <r>
      <t>Total Cogeneration Emission (G</t>
    </r>
    <r>
      <rPr>
        <vertAlign val="subscript"/>
        <sz val="10"/>
        <rFont val="Arial"/>
        <family val="2"/>
      </rPr>
      <t>T</t>
    </r>
    <r>
      <rPr>
        <sz val="10"/>
        <rFont val="Arial"/>
        <family val="2"/>
      </rPr>
      <t>)</t>
    </r>
  </si>
  <si>
    <r>
      <t>Deemed Electrical Emissions (D</t>
    </r>
    <r>
      <rPr>
        <vertAlign val="subscript"/>
        <sz val="10"/>
        <rFont val="Arial"/>
        <family val="2"/>
      </rPr>
      <t>E</t>
    </r>
    <r>
      <rPr>
        <sz val="10"/>
        <rFont val="Arial"/>
        <family val="2"/>
      </rPr>
      <t>)</t>
    </r>
  </si>
  <si>
    <t>Years of Commercial Operation</t>
  </si>
  <si>
    <t>Reduction Target</t>
  </si>
  <si>
    <t>Percent</t>
  </si>
  <si>
    <t>Section E: Baseline Emissions Intensity</t>
  </si>
  <si>
    <t>Years</t>
  </si>
  <si>
    <t>Baseline Period</t>
  </si>
  <si>
    <t>Emissions Intensity Limit</t>
  </si>
  <si>
    <t>% of BEI</t>
  </si>
  <si>
    <t>Total Annual Emissions Intensity (EI)</t>
  </si>
  <si>
    <t>Target Achieved (Yes/No)</t>
  </si>
  <si>
    <t>Credits</t>
  </si>
  <si>
    <r>
      <t>Adjusted Total Annual Emissions (TAE - D</t>
    </r>
    <r>
      <rPr>
        <b/>
        <vertAlign val="subscript"/>
        <sz val="9"/>
        <rFont val="Arial"/>
        <family val="2"/>
      </rPr>
      <t>E</t>
    </r>
    <r>
      <rPr>
        <b/>
        <sz val="9"/>
        <rFont val="Arial"/>
        <family val="2"/>
      </rPr>
      <t>)</t>
    </r>
  </si>
  <si>
    <t>Section E: Compliance (continued)</t>
  </si>
  <si>
    <t>Fugitive/Other Emissions</t>
  </si>
  <si>
    <t>Fugitive/Other</t>
  </si>
  <si>
    <t>Climate Change &amp; Emissions Management Fund Contribution Information</t>
  </si>
  <si>
    <t>Date of Purchase</t>
  </si>
  <si>
    <t>The Person Responsible owns these Fund Units.</t>
  </si>
  <si>
    <t>These Fund Units have not been used by any other facility within your company.</t>
  </si>
  <si>
    <t>Offset Credit Information</t>
  </si>
  <si>
    <t>List all Offset Credit serial numbers (or range of numbers) that were retired for true-up for this facility.  Also list the registry source.</t>
  </si>
  <si>
    <t>The reductions occurred from action taken that was not otherwise required by law at the time the action was initiated.</t>
  </si>
  <si>
    <t>The reductions used to generate the Offset Credits occurred after January 1, 2002.</t>
  </si>
  <si>
    <t>The reductions are real, demonstrable, quantifiable and measurable (either directly or by accurate estimation using replicable techniques).</t>
  </si>
  <si>
    <t>The Person Responsible owns these Offset Credits.</t>
  </si>
  <si>
    <t>These Offset Credits have not been used by any other facility within this company.</t>
  </si>
  <si>
    <t>The Offset Credits were verified by a Third Party Auditor.</t>
  </si>
  <si>
    <t>An external company or organization owns part of these Offset Credits.</t>
  </si>
  <si>
    <t>Emission Performance Credits Information</t>
  </si>
  <si>
    <t>The Person Responsible owns all of the above Emission Performance Credits being used for the compliance of this facility.</t>
  </si>
  <si>
    <t>None of these credits have been used for compliance by any other facility within my company.</t>
  </si>
  <si>
    <t>None of these credits have been used for compliance by any other facility.</t>
  </si>
  <si>
    <t>An external company or organization jointly owns some of the above credits.</t>
  </si>
  <si>
    <t>If true, in the field below please list the company(s) and any necessary contact information.</t>
  </si>
  <si>
    <t xml:space="preserve"> (TAE - DE)</t>
  </si>
  <si>
    <t>Total Production</t>
  </si>
  <si>
    <t>Total Cogen Electricity Generation (Net of Station Load) (E)</t>
  </si>
  <si>
    <r>
      <t>Deemed GHG Emissions from Electricity Generation (D</t>
    </r>
    <r>
      <rPr>
        <b/>
        <vertAlign val="subscript"/>
        <sz val="9"/>
        <rFont val="Arial"/>
        <family val="2"/>
      </rPr>
      <t>E</t>
    </r>
    <r>
      <rPr>
        <b/>
        <sz val="9"/>
        <rFont val="Arial"/>
        <family val="2"/>
      </rPr>
      <t>)</t>
    </r>
  </si>
  <si>
    <t>If true, please list the company(s) and the appropriate contact information for them in the field below.</t>
  </si>
  <si>
    <t>Offset Credits Submitted</t>
  </si>
  <si>
    <t>Emission Performance Credits Submitted</t>
  </si>
  <si>
    <t>Net Emissions after True-Up</t>
  </si>
  <si>
    <t>(FC)</t>
  </si>
  <si>
    <t>(OC)</t>
  </si>
  <si>
    <t>(EPC)</t>
  </si>
  <si>
    <t>Net Emissions Intensity</t>
  </si>
  <si>
    <t xml:space="preserve"> (P)</t>
  </si>
  <si>
    <t xml:space="preserve"> (TAE - DE - FC - OC - EPC)</t>
  </si>
  <si>
    <t xml:space="preserve"> (TAE - DE - FC - OC - EPC) / (P)</t>
  </si>
  <si>
    <t>Credit Balance</t>
  </si>
  <si>
    <t>Remaining Credits Required (tonnes owed)</t>
  </si>
  <si>
    <t xml:space="preserve"> </t>
  </si>
  <si>
    <t>Position / Title</t>
  </si>
  <si>
    <t>A balance here means that an insufficient number of Fund Credits, Offset Credits or Emission Performance Credits have been submitted, and this facility is not in compliance with its Net Emissions Intensity Limit.</t>
  </si>
  <si>
    <t>Emission Performance Credit Potential</t>
  </si>
  <si>
    <t>Section G: Third Party Verifier Information</t>
  </si>
  <si>
    <t>Verification Company Information</t>
  </si>
  <si>
    <t>Verifier Qualifications</t>
  </si>
  <si>
    <t>Position/Title Within Verification Company</t>
  </si>
  <si>
    <t>E-Mail Address</t>
  </si>
  <si>
    <t>Website Address</t>
  </si>
  <si>
    <t>The relationship between my firm and this reporting company poses unacceptable threat to or comprimises the impartiality of my firm.</t>
  </si>
  <si>
    <t>Conflict of Interest Checklist</t>
  </si>
  <si>
    <t>Number of Reporting Years</t>
  </si>
  <si>
    <t>Years Format</t>
  </si>
  <si>
    <t>Options for Checklist</t>
  </si>
  <si>
    <t>I ,</t>
  </si>
  <si>
    <t>Checklist</t>
  </si>
  <si>
    <t>Signature of Third Party Verifier</t>
  </si>
  <si>
    <t>Associated SGER Submission</t>
  </si>
  <si>
    <t>Statement of Qualifications</t>
  </si>
  <si>
    <t>(Third Party Verifier), meet or exceed the qualifications of third party</t>
  </si>
  <si>
    <t>Fertilizer Manufacturing</t>
  </si>
  <si>
    <t>Mineral Product Manufacturing</t>
  </si>
  <si>
    <t>Petroleum and Coal Products</t>
  </si>
  <si>
    <t>Primary Metal Manufacturing</t>
  </si>
  <si>
    <t>Waste Treatment and Disposal</t>
  </si>
  <si>
    <r>
      <t>Electrical Apportionment of Cogen Emissions (AE = G</t>
    </r>
    <r>
      <rPr>
        <vertAlign val="subscript"/>
        <sz val="9"/>
        <rFont val="Arial"/>
        <family val="2"/>
      </rPr>
      <t xml:space="preserve">T </t>
    </r>
    <r>
      <rPr>
        <sz val="9"/>
        <rFont val="Arial"/>
        <family val="2"/>
      </rPr>
      <t>- D</t>
    </r>
    <r>
      <rPr>
        <vertAlign val="subscript"/>
        <sz val="9"/>
        <rFont val="Arial"/>
        <family val="2"/>
      </rPr>
      <t>H</t>
    </r>
    <r>
      <rPr>
        <sz val="9"/>
        <rFont val="Arial"/>
        <family val="2"/>
      </rPr>
      <t>)</t>
    </r>
  </si>
  <si>
    <t>Nearest City/District/Municipality/County to Facility</t>
  </si>
  <si>
    <t>Reporting Company Busniness Number</t>
  </si>
  <si>
    <t>Business Number</t>
  </si>
  <si>
    <t>DUNS Number</t>
  </si>
  <si>
    <t>% Ownership</t>
  </si>
  <si>
    <t>Verifying Company Name</t>
  </si>
  <si>
    <t>Per:</t>
  </si>
  <si>
    <t>Number of Fund Credits Submitted for Compliance</t>
  </si>
  <si>
    <t>Number of Offset Credits Submitted for Compliance</t>
  </si>
  <si>
    <t>Number of EPCs Submitted for Compliance</t>
  </si>
  <si>
    <t>Production Item 9</t>
  </si>
  <si>
    <t>Production Item 10</t>
  </si>
  <si>
    <t>Production Item 11</t>
  </si>
  <si>
    <t>Production Item 12</t>
  </si>
  <si>
    <t>Negligible Emission Sources</t>
  </si>
  <si>
    <t>Adjusted Total Annual Emissions</t>
  </si>
  <si>
    <t>Fund Credits Submitted</t>
  </si>
  <si>
    <t>Avail</t>
  </si>
  <si>
    <t>More information about certain fields can be found in the form of pop-up comments. To view comments, hover the cursor over each cell with a comment or select the appropriate option in the menus to display all comments.</t>
  </si>
  <si>
    <t>NAICS 2002 Code (see http://www.statcan.gc.ca/concepts/industry-industrie-eng.htm)</t>
  </si>
  <si>
    <t>Emissions Performance Credit Potential</t>
  </si>
  <si>
    <r>
      <t>Recognition of Cogeneration Efficiency (D</t>
    </r>
    <r>
      <rPr>
        <b/>
        <vertAlign val="subscript"/>
        <sz val="9"/>
        <rFont val="Arial"/>
        <family val="2"/>
      </rPr>
      <t>H</t>
    </r>
    <r>
      <rPr>
        <b/>
        <sz val="9"/>
        <rFont val="Arial"/>
        <family val="2"/>
      </rPr>
      <t xml:space="preserve"> + D</t>
    </r>
    <r>
      <rPr>
        <b/>
        <vertAlign val="subscript"/>
        <sz val="9"/>
        <rFont val="Arial"/>
        <family val="2"/>
      </rPr>
      <t>E</t>
    </r>
    <r>
      <rPr>
        <b/>
        <sz val="9"/>
        <rFont val="Arial"/>
        <family val="2"/>
      </rPr>
      <t xml:space="preserve"> - G</t>
    </r>
    <r>
      <rPr>
        <b/>
        <vertAlign val="subscript"/>
        <sz val="9"/>
        <rFont val="Arial"/>
        <family val="2"/>
      </rPr>
      <t>T</t>
    </r>
    <r>
      <rPr>
        <b/>
        <sz val="9"/>
        <rFont val="Arial"/>
        <family val="2"/>
      </rPr>
      <t>)</t>
    </r>
  </si>
  <si>
    <r>
      <t>Electrical Apportionment of Cogen Emissions (G</t>
    </r>
    <r>
      <rPr>
        <b/>
        <vertAlign val="subscript"/>
        <sz val="9"/>
        <rFont val="Arial"/>
        <family val="2"/>
      </rPr>
      <t>T</t>
    </r>
    <r>
      <rPr>
        <b/>
        <sz val="9"/>
        <rFont val="Arial"/>
        <family val="2"/>
      </rPr>
      <t xml:space="preserve"> - D</t>
    </r>
    <r>
      <rPr>
        <b/>
        <vertAlign val="subscript"/>
        <sz val="9"/>
        <rFont val="Arial"/>
        <family val="2"/>
      </rPr>
      <t>H</t>
    </r>
    <r>
      <rPr>
        <b/>
        <sz val="9"/>
        <rFont val="Arial"/>
        <family val="2"/>
      </rPr>
      <t>)</t>
    </r>
  </si>
  <si>
    <t>Credit Surplus</t>
  </si>
  <si>
    <t>A balance here means that more credits have been submitted than were required to achieve compliance. Before the submission deadline, facilities may adjust the number of Fund Credits, Offset Credits or Emission Performance Credits in Sections E2-E4 so that only the required amount are submitted. After compliance reports have been submitted, any Credit Surplus balance above will be treated as voluntary contribution/retirement.</t>
  </si>
  <si>
    <r>
      <t>Facility</t>
    </r>
    <r>
      <rPr>
        <sz val="9"/>
        <rFont val="Arial"/>
        <family val="2"/>
      </rPr>
      <t xml:space="preserve"> Location (street or rural address of actual facility, if applicable, </t>
    </r>
    <r>
      <rPr>
        <b/>
        <sz val="9"/>
        <rFont val="Arial"/>
        <family val="2"/>
      </rPr>
      <t>NOT</t>
    </r>
    <r>
      <rPr>
        <sz val="9"/>
        <rFont val="Arial"/>
        <family val="2"/>
      </rPr>
      <t xml:space="preserve"> the mailing address)</t>
    </r>
  </si>
  <si>
    <t>Description of activities taken at the facility that resulted in emissions intensity improvements:</t>
  </si>
  <si>
    <t>Note: Emission Performance Credits must result from a demonstrable improvement in facility performance, and cannot be generated through changes in reporting methodology.</t>
  </si>
  <si>
    <t>FC N/A</t>
  </si>
  <si>
    <t>OC N/A</t>
  </si>
  <si>
    <t>EPC N/A</t>
  </si>
  <si>
    <t>(DE = 0.418 X E)</t>
  </si>
  <si>
    <r>
      <t>Mass/Volume/Heat of Fuel Deemed Used to Produce Heat (M</t>
    </r>
    <r>
      <rPr>
        <vertAlign val="subscript"/>
        <sz val="9"/>
        <rFont val="Arial"/>
        <family val="2"/>
      </rPr>
      <t>H</t>
    </r>
    <r>
      <rPr>
        <sz val="9"/>
        <rFont val="Arial"/>
        <family val="2"/>
      </rPr>
      <t>)</t>
    </r>
  </si>
  <si>
    <t>(if applicable)</t>
  </si>
  <si>
    <t>Source</t>
  </si>
  <si>
    <t>Unit</t>
  </si>
  <si>
    <t>NAICS Code</t>
  </si>
  <si>
    <r>
      <t>Note:</t>
    </r>
    <r>
      <rPr>
        <sz val="9"/>
        <rFont val="Arial"/>
        <family val="2"/>
      </rPr>
      <t xml:space="preserve"> The Fund Credit purchase receipt will be issued to the contact below.</t>
    </r>
  </si>
  <si>
    <r>
      <t>Note:</t>
    </r>
    <r>
      <rPr>
        <sz val="9"/>
        <rFont val="Arial"/>
        <family val="2"/>
      </rPr>
      <t xml:space="preserve"> The amount below must equal the payment amount accompanying this form.</t>
    </r>
  </si>
  <si>
    <t>Additional Supporting Documents: If applicable.</t>
  </si>
  <si>
    <r>
      <t>Carbon dioxide (CO</t>
    </r>
    <r>
      <rPr>
        <vertAlign val="subscript"/>
        <sz val="10"/>
        <rFont val="Arial"/>
        <family val="2"/>
      </rPr>
      <t>2</t>
    </r>
    <r>
      <rPr>
        <sz val="10"/>
        <rFont val="Arial"/>
        <family val="2"/>
      </rPr>
      <t>)</t>
    </r>
  </si>
  <si>
    <r>
      <t>Deemed Electricity Emissions (D</t>
    </r>
    <r>
      <rPr>
        <vertAlign val="subscript"/>
        <sz val="8"/>
        <rFont val="Arial"/>
        <family val="2"/>
      </rPr>
      <t>E</t>
    </r>
    <r>
      <rPr>
        <sz val="8"/>
        <rFont val="Arial"/>
        <family val="2"/>
      </rPr>
      <t>)</t>
    </r>
  </si>
  <si>
    <r>
      <t>Deemed Heat Emissions (D</t>
    </r>
    <r>
      <rPr>
        <vertAlign val="subscript"/>
        <sz val="8"/>
        <rFont val="Arial"/>
        <family val="2"/>
      </rPr>
      <t>H</t>
    </r>
    <r>
      <rPr>
        <sz val="8"/>
        <rFont val="Arial"/>
        <family val="2"/>
      </rPr>
      <t>)</t>
    </r>
  </si>
  <si>
    <t>Responsibilities of Reporting Company and Third Party Verifier</t>
  </si>
  <si>
    <t>Number of Credits</t>
  </si>
  <si>
    <t>Assurance</t>
  </si>
  <si>
    <t>Additional notes/clarification:</t>
  </si>
  <si>
    <t>Response</t>
  </si>
  <si>
    <t>Responses</t>
  </si>
  <si>
    <t>Total Hours of Operation of the Cogeneration Facility</t>
  </si>
  <si>
    <r>
      <t>(sum of CO</t>
    </r>
    <r>
      <rPr>
        <vertAlign val="subscript"/>
        <sz val="9"/>
        <rFont val="Arial"/>
        <family val="2"/>
      </rPr>
      <t>2</t>
    </r>
    <r>
      <rPr>
        <sz val="9"/>
        <rFont val="Arial"/>
        <family val="2"/>
      </rPr>
      <t>, CH</t>
    </r>
    <r>
      <rPr>
        <vertAlign val="subscript"/>
        <sz val="9"/>
        <rFont val="Arial"/>
        <family val="2"/>
      </rPr>
      <t>4</t>
    </r>
    <r>
      <rPr>
        <sz val="9"/>
        <rFont val="Arial"/>
        <family val="2"/>
      </rPr>
      <t>, N</t>
    </r>
    <r>
      <rPr>
        <vertAlign val="subscript"/>
        <sz val="9"/>
        <rFont val="Arial"/>
        <family val="2"/>
      </rPr>
      <t>2</t>
    </r>
    <r>
      <rPr>
        <sz val="9"/>
        <rFont val="Arial"/>
        <family val="2"/>
      </rPr>
      <t>O, HFC, PFC, SF</t>
    </r>
    <r>
      <rPr>
        <vertAlign val="subscript"/>
        <sz val="9"/>
        <rFont val="Arial"/>
        <family val="2"/>
      </rPr>
      <t>6</t>
    </r>
    <r>
      <rPr>
        <sz val="9"/>
        <rFont val="Arial"/>
        <family val="2"/>
      </rPr>
      <t>)</t>
    </r>
  </si>
  <si>
    <r>
      <t>(CO</t>
    </r>
    <r>
      <rPr>
        <vertAlign val="subscript"/>
        <sz val="9"/>
        <rFont val="Arial"/>
        <family val="2"/>
      </rPr>
      <t>2</t>
    </r>
    <r>
      <rPr>
        <sz val="9"/>
        <rFont val="Arial"/>
        <family val="2"/>
      </rPr>
      <t xml:space="preserve"> from all biomass sources)</t>
    </r>
  </si>
  <si>
    <t>(TAE = TDE - IP - BM)</t>
  </si>
  <si>
    <t>Statement of Verification</t>
  </si>
  <si>
    <t>Statement of Assertion</t>
  </si>
  <si>
    <t>auditors described in Section 18 of the Specified Gas Emitters Regulation.</t>
  </si>
  <si>
    <r>
      <t xml:space="preserve">ISO 14064-3:2006 </t>
    </r>
    <r>
      <rPr>
        <sz val="9"/>
        <rFont val="Arial"/>
        <family val="2"/>
      </rPr>
      <t>–</t>
    </r>
    <r>
      <rPr>
        <sz val="9"/>
        <rFont val="Arial"/>
        <family val="2"/>
      </rPr>
      <t xml:space="preserve"> Specification with guidance for the validation and verification of greenhouse gas assertions</t>
    </r>
  </si>
  <si>
    <t>Standards for Assurance Engagements, CICA Handbook – Assurance Section 5025</t>
  </si>
  <si>
    <t>ISAE 3000 – Assurance Engagements Other Than Audits or Reviews of Historical Financial Information</t>
  </si>
  <si>
    <t>Statement of Certification</t>
  </si>
  <si>
    <t>Summary of Emissions and Production Data</t>
  </si>
  <si>
    <t>(Certifying Official), having the authority to bind the reporting company,</t>
  </si>
  <si>
    <t>Value</t>
  </si>
  <si>
    <t>Emission Performance Credit Request Form</t>
  </si>
  <si>
    <t>Emission Performance Credit Request</t>
  </si>
  <si>
    <t xml:space="preserve"> Credits</t>
  </si>
  <si>
    <t xml:space="preserve">Emission Performance Credits Requested </t>
  </si>
  <si>
    <t xml:space="preserve">(Certifying Official), hereby certify that the Total Annual Emissions </t>
  </si>
  <si>
    <t>Intensity contained in this Specified Gas Compliance Report is less than the Net Emissions Intensity Limit for the compliance period specified above, and that the associated facility is eligible to request the above number of Emission Performance Credits.</t>
  </si>
  <si>
    <t>Fund Credit Purchase Form</t>
  </si>
  <si>
    <t>Contact Information</t>
  </si>
  <si>
    <t>Fund Credit Purchase</t>
  </si>
  <si>
    <t>Total</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</si>
  <si>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</si>
  <si>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</si>
  <si>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</si>
  <si>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</si>
  <si>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</si>
  <si>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</si>
  <si>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</si>
  <si>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</si>
  <si>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</si>
  <si>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</si>
  <si>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</si>
  <si>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</si>
  <si>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Number of Fund Credits Purchased</t>
  </si>
  <si>
    <t>Cost of Fund Credit Purchase</t>
  </si>
  <si>
    <t>Fund Contributions should be submitted to:</t>
  </si>
  <si>
    <t>Fund Payment Receipt Stamp:</t>
  </si>
  <si>
    <t>City</t>
  </si>
  <si>
    <t>Province</t>
  </si>
  <si>
    <t>Allocation of Fund Credits</t>
  </si>
  <si>
    <r>
      <t>Note:</t>
    </r>
    <r>
      <rPr>
        <sz val="9"/>
        <rFont val="Arial"/>
        <family val="2"/>
      </rPr>
      <t xml:space="preserve"> The total Fund Credit allocation below must match the number being purchased above.</t>
    </r>
  </si>
  <si>
    <r>
      <t>Note:</t>
    </r>
    <r>
      <rPr>
        <sz val="9"/>
        <rFont val="Arial"/>
        <family val="2"/>
      </rPr>
      <t xml:space="preserve"> Be sure to include a copy of this worksheet when submitting payment to the Financial Services Branch. A copy of the purchase receipt will automatically be forwarded to the Director.</t>
    </r>
  </si>
  <si>
    <t>For items that are not applicable, check off the associated N/A checkbox or enter 'N/A' in the field itself if a checkbox is not available.</t>
  </si>
  <si>
    <t>Use the tabs below to navigate through the sections of this form.</t>
  </si>
  <si>
    <t>Credits Required</t>
  </si>
  <si>
    <t>Electrical Apportionment of Cogen Emissions (GT-DH)</t>
  </si>
  <si>
    <t>In the methodology document, please provide the following additional information regarding cogeneration:</t>
  </si>
  <si>
    <t>3 for calculated from measured surrogate parameters</t>
  </si>
  <si>
    <t xml:space="preserve">A methodology document containing all information specified in the technical guidance document must be included in the compliance submission. </t>
  </si>
  <si>
    <t>File name of methodology document(s):</t>
  </si>
  <si>
    <t xml:space="preserve">Total Production (P)  </t>
  </si>
  <si>
    <t>List the range of serial numbers being retired. Only credits pending retirement on the registry are valid for compliance use.</t>
  </si>
  <si>
    <t>All of these credits were generated in compliance periods prior to the current period, and have been officially serialized and marked as pending retirement.</t>
  </si>
  <si>
    <t>hide</t>
  </si>
  <si>
    <t>Ms.</t>
  </si>
  <si>
    <t>Mr.</t>
  </si>
  <si>
    <t>Mrs.</t>
  </si>
  <si>
    <t>Dr.</t>
  </si>
  <si>
    <t>Title</t>
  </si>
  <si>
    <t xml:space="preserve"> tonnes N2O</t>
  </si>
  <si>
    <t xml:space="preserve"> tonnes CH4</t>
  </si>
  <si>
    <r>
      <t xml:space="preserve"> tonnes CO</t>
    </r>
    <r>
      <rPr>
        <vertAlign val="subscript"/>
        <sz val="9"/>
        <rFont val="Arial"/>
        <family val="2"/>
      </rPr>
      <t>2</t>
    </r>
  </si>
  <si>
    <t>Miss</t>
  </si>
  <si>
    <r>
      <t xml:space="preserve">Note: </t>
    </r>
    <r>
      <rPr>
        <sz val="9"/>
        <rFont val="Arial"/>
        <family val="2"/>
      </rPr>
      <t>Only complete below if not the same as the Reporter or the Certifying Official.</t>
    </r>
  </si>
  <si>
    <t>Total Production Σ(P)</t>
  </si>
  <si>
    <t>Total Emissions Σ(TAE-GT+DH)</t>
  </si>
  <si>
    <t>tonnes CO2eq</t>
  </si>
  <si>
    <r>
      <t>Tonnes</t>
    </r>
    <r>
      <rPr>
        <i/>
        <sz val="8.5"/>
        <rFont val="Arial"/>
        <family val="2"/>
      </rPr>
      <t xml:space="preserve"> (in CO</t>
    </r>
    <r>
      <rPr>
        <i/>
        <vertAlign val="subscript"/>
        <sz val="8.5"/>
        <rFont val="Arial"/>
        <family val="2"/>
      </rPr>
      <t>2</t>
    </r>
    <r>
      <rPr>
        <i/>
        <sz val="8.5"/>
        <rFont val="Arial"/>
        <family val="2"/>
      </rPr>
      <t>eq)</t>
    </r>
  </si>
  <si>
    <r>
      <t>Total Tonnes (</t>
    </r>
    <r>
      <rPr>
        <i/>
        <sz val="8.5"/>
        <rFont val="Arial"/>
        <family val="2"/>
      </rPr>
      <t>in CO</t>
    </r>
    <r>
      <rPr>
        <i/>
        <vertAlign val="subscript"/>
        <sz val="8.5"/>
        <rFont val="Arial"/>
        <family val="2"/>
      </rPr>
      <t>2</t>
    </r>
    <r>
      <rPr>
        <i/>
        <sz val="8.5"/>
        <rFont val="Arial"/>
        <family val="2"/>
      </rPr>
      <t>eq</t>
    </r>
    <r>
      <rPr>
        <sz val="8.5"/>
        <rFont val="Arial"/>
        <family val="2"/>
      </rPr>
      <t>)</t>
    </r>
  </si>
  <si>
    <r>
      <t>Industrial Process Tonnes</t>
    </r>
    <r>
      <rPr>
        <i/>
        <sz val="8.5"/>
        <rFont val="Arial"/>
        <family val="2"/>
      </rPr>
      <t xml:space="preserve"> (in CO</t>
    </r>
    <r>
      <rPr>
        <i/>
        <vertAlign val="subscript"/>
        <sz val="8.5"/>
        <rFont val="Arial"/>
        <family val="2"/>
      </rPr>
      <t>2</t>
    </r>
    <r>
      <rPr>
        <i/>
        <sz val="8.5"/>
        <rFont val="Arial"/>
        <family val="2"/>
      </rPr>
      <t>eq)</t>
    </r>
  </si>
  <si>
    <r>
      <t>Industrial Product Use Tonnes</t>
    </r>
    <r>
      <rPr>
        <i/>
        <sz val="8.5"/>
        <rFont val="Arial"/>
        <family val="2"/>
      </rPr>
      <t xml:space="preserve"> (in CO</t>
    </r>
    <r>
      <rPr>
        <i/>
        <vertAlign val="subscript"/>
        <sz val="8.5"/>
        <rFont val="Arial"/>
        <family val="2"/>
      </rPr>
      <t>2</t>
    </r>
    <r>
      <rPr>
        <i/>
        <sz val="8.5"/>
        <rFont val="Arial"/>
        <family val="2"/>
      </rPr>
      <t>eq)</t>
    </r>
  </si>
  <si>
    <t>List all GHG emission sources that are being treated as negligible in the space below. For new negligible sources that have not been detailed previously, also include the annual emissions estimate and expected year-to-year variation in (tonnes CO2eq). If additional space is required, please attach a document and specifiy the name below.</t>
  </si>
  <si>
    <r>
      <t xml:space="preserve"> tonnes CO</t>
    </r>
    <r>
      <rPr>
        <vertAlign val="subscript"/>
        <sz val="9"/>
        <rFont val="Arial"/>
        <family val="2"/>
      </rPr>
      <t>2</t>
    </r>
    <r>
      <rPr>
        <sz val="9"/>
        <rFont val="Arial"/>
        <family val="2"/>
      </rPr>
      <t>eq</t>
    </r>
  </si>
  <si>
    <r>
      <t>tonnes CO</t>
    </r>
    <r>
      <rPr>
        <vertAlign val="subscript"/>
        <sz val="9"/>
        <rFont val="Arial"/>
        <family val="2"/>
      </rPr>
      <t>2</t>
    </r>
    <r>
      <rPr>
        <sz val="9"/>
        <rFont val="Arial"/>
        <family val="2"/>
      </rPr>
      <t>eq</t>
    </r>
  </si>
  <si>
    <r>
      <t>tCO</t>
    </r>
    <r>
      <rPr>
        <vertAlign val="subscript"/>
        <sz val="9"/>
        <rFont val="Arial"/>
        <family val="2"/>
      </rPr>
      <t>2</t>
    </r>
    <r>
      <rPr>
        <sz val="9"/>
        <rFont val="Arial"/>
        <family val="2"/>
      </rPr>
      <t>eq/MWh</t>
    </r>
  </si>
  <si>
    <r>
      <t>Total Tonnes (</t>
    </r>
    <r>
      <rPr>
        <i/>
        <sz val="9"/>
        <rFont val="Arial"/>
        <family val="2"/>
      </rPr>
      <t>in CO</t>
    </r>
    <r>
      <rPr>
        <i/>
        <vertAlign val="subscript"/>
        <sz val="9"/>
        <rFont val="Arial"/>
        <family val="2"/>
      </rPr>
      <t>2</t>
    </r>
    <r>
      <rPr>
        <i/>
        <sz val="9"/>
        <rFont val="Arial"/>
        <family val="2"/>
      </rPr>
      <t>eq</t>
    </r>
    <r>
      <rPr>
        <sz val="9"/>
        <rFont val="Arial"/>
        <family val="2"/>
      </rPr>
      <t>)</t>
    </r>
  </si>
  <si>
    <r>
      <t xml:space="preserve">Instructions: </t>
    </r>
    <r>
      <rPr>
        <sz val="10"/>
        <color indexed="10"/>
        <rFont val="Arial"/>
        <family val="2"/>
      </rPr>
      <t xml:space="preserve">Enter value under Tonnes or check N/A if </t>
    </r>
    <r>
      <rPr>
        <u/>
        <sz val="10"/>
        <color indexed="10"/>
        <rFont val="Arial"/>
        <family val="2"/>
      </rPr>
      <t>not applicable</t>
    </r>
    <r>
      <rPr>
        <sz val="10"/>
        <color indexed="10"/>
        <rFont val="Arial"/>
        <family val="2"/>
      </rPr>
      <t>. Conversion to Tonnes CO</t>
    </r>
    <r>
      <rPr>
        <vertAlign val="subscript"/>
        <sz val="10"/>
        <color indexed="10"/>
        <rFont val="Arial"/>
        <family val="2"/>
      </rPr>
      <t>2</t>
    </r>
    <r>
      <rPr>
        <sz val="10"/>
        <color indexed="10"/>
        <rFont val="Arial"/>
        <family val="2"/>
      </rPr>
      <t>eq is calculated automatically.</t>
    </r>
  </si>
  <si>
    <t>(1 credit = 1 tonne CO2eq)</t>
  </si>
  <si>
    <r>
      <t>(1 credit = 1 tonne CO</t>
    </r>
    <r>
      <rPr>
        <b/>
        <vertAlign val="subscript"/>
        <sz val="8.5"/>
        <rFont val="Arial"/>
        <family val="2"/>
      </rPr>
      <t>2</t>
    </r>
    <r>
      <rPr>
        <b/>
        <sz val="8.5"/>
        <rFont val="Arial"/>
        <family val="2"/>
      </rPr>
      <t>eq)</t>
    </r>
  </si>
  <si>
    <r>
      <t>tonnes CO</t>
    </r>
    <r>
      <rPr>
        <vertAlign val="subscript"/>
        <sz val="8"/>
        <rFont val="Arial"/>
        <family val="2"/>
      </rPr>
      <t>2</t>
    </r>
    <r>
      <rPr>
        <sz val="8"/>
        <rFont val="Arial"/>
        <family val="2"/>
      </rPr>
      <t>eq</t>
    </r>
  </si>
  <si>
    <t>Baseline Emission Intensity Calculation</t>
  </si>
  <si>
    <t>GWP Version</t>
  </si>
  <si>
    <t>IPCC2004</t>
  </si>
  <si>
    <t>IPCC2007</t>
  </si>
  <si>
    <t>IPCC2013</t>
  </si>
  <si>
    <t>IPCC2003</t>
  </si>
  <si>
    <t>Selected</t>
  </si>
  <si>
    <t>Carbon dioxide (CO2)</t>
  </si>
  <si>
    <t>Methane (CH4)</t>
  </si>
  <si>
    <t>Nitrous oxide (N2O)</t>
  </si>
  <si>
    <t>HFC-23 (CHF3)</t>
  </si>
  <si>
    <t>HFC-32 (CH2F2)</t>
  </si>
  <si>
    <t>HFC-41 (CH3F)</t>
  </si>
  <si>
    <t>HFC-43-10mee (C5H2F10)</t>
  </si>
  <si>
    <t>HFC-125 (C2HF5)</t>
  </si>
  <si>
    <t>HFC-134 (C2H2F4)</t>
  </si>
  <si>
    <t>HFC-134a (CH2FCF3)</t>
  </si>
  <si>
    <t>HFC-152a (C2H4F2)</t>
  </si>
  <si>
    <t>HFC-143 (C2H3F3)</t>
  </si>
  <si>
    <t>HFC-143a (C2H3F3)</t>
  </si>
  <si>
    <t>HFC-227ea (C3HF7)</t>
  </si>
  <si>
    <t>HFC-236fa (C3H2F6)</t>
  </si>
  <si>
    <t>HFC-245ca (C3H3F5)</t>
  </si>
  <si>
    <t>Sulphur hexafluoride (SF6)</t>
  </si>
  <si>
    <t>Perfluoromethane (CF4)</t>
  </si>
  <si>
    <t>Perfluoroethane (C2F6)</t>
  </si>
  <si>
    <t>Perfluoroproprane (C3F8)</t>
  </si>
  <si>
    <t>Perfluorobutane (C4F10)</t>
  </si>
  <si>
    <t>Perfluorocyclobutane (c-C4F8)</t>
  </si>
  <si>
    <t>Perfluoropentane (C5F12)</t>
  </si>
  <si>
    <t>Perfluorohexane (C6F14)</t>
  </si>
  <si>
    <t>Species</t>
  </si>
  <si>
    <t>Baseline Emissions Intensity (BEI)</t>
  </si>
  <si>
    <t>Years of Continual Operation for Compliance Period</t>
  </si>
  <si>
    <r>
      <t>Note:</t>
    </r>
    <r>
      <rPr>
        <sz val="9"/>
        <color indexed="10"/>
        <rFont val="Arial"/>
        <family val="2"/>
      </rPr>
      <t xml:space="preserve"> In accordance with the </t>
    </r>
    <r>
      <rPr>
        <i/>
        <sz val="9"/>
        <color indexed="10"/>
        <rFont val="Arial"/>
        <family val="2"/>
      </rPr>
      <t>Electronic Transactions Act</t>
    </r>
    <r>
      <rPr>
        <sz val="9"/>
        <color indexed="10"/>
        <rFont val="Arial"/>
        <family val="2"/>
      </rPr>
      <t>, signed documents may be submitted either electronically or in hard copy.</t>
    </r>
  </si>
  <si>
    <t>Global Warming Potential (GWP) version (applicable for Baseline Emissions Intensity Applications)</t>
  </si>
  <si>
    <t>for a portion of the information contained in this report?</t>
  </si>
  <si>
    <t>Environmental Protection and Enhancement Act (EPEA) Approval/Registration Number(s) (list all that apply to this facility)</t>
  </si>
  <si>
    <t>Alberta Energy Regulator (AER) License/Registration Number(s) (list all that apply to this facility)</t>
  </si>
  <si>
    <t>National Pollutant Release Inventory (NPRI) ID(s) (list all that apply to this facility)</t>
  </si>
  <si>
    <r>
      <t xml:space="preserve">Instructions: </t>
    </r>
    <r>
      <rPr>
        <sz val="10"/>
        <color indexed="10"/>
        <rFont val="Arial"/>
        <family val="2"/>
      </rPr>
      <t xml:space="preserve">Enter value under Tonnes, or check N/A if </t>
    </r>
    <r>
      <rPr>
        <u/>
        <sz val="10"/>
        <color indexed="10"/>
        <rFont val="Arial"/>
        <family val="2"/>
      </rPr>
      <t>not applicable</t>
    </r>
    <r>
      <rPr>
        <sz val="10"/>
        <color indexed="10"/>
        <rFont val="Arial"/>
        <family val="2"/>
      </rPr>
      <t>. Conversion to Tonnes CO</t>
    </r>
    <r>
      <rPr>
        <vertAlign val="subscript"/>
        <sz val="10"/>
        <color indexed="10"/>
        <rFont val="Arial"/>
        <family val="2"/>
      </rPr>
      <t>2</t>
    </r>
    <r>
      <rPr>
        <sz val="10"/>
        <color indexed="10"/>
        <rFont val="Arial"/>
        <family val="2"/>
      </rPr>
      <t>eq is calculated automatically.</t>
    </r>
  </si>
  <si>
    <r>
      <t xml:space="preserve">Note: </t>
    </r>
    <r>
      <rPr>
        <u/>
        <sz val="10"/>
        <color indexed="10"/>
        <rFont val="Arial"/>
        <family val="2"/>
      </rPr>
      <t>Only CO2</t>
    </r>
    <r>
      <rPr>
        <b/>
        <sz val="10"/>
        <color indexed="10"/>
        <rFont val="Arial"/>
        <family val="2"/>
      </rPr>
      <t xml:space="preserve"> </t>
    </r>
    <r>
      <rPr>
        <sz val="10"/>
        <color indexed="10"/>
        <rFont val="Arial"/>
        <family val="2"/>
      </rPr>
      <t>emissions from combustion and decomposition of biomass are reported here. These emissions are</t>
    </r>
    <r>
      <rPr>
        <b/>
        <sz val="10"/>
        <color indexed="10"/>
        <rFont val="Arial"/>
        <family val="2"/>
      </rPr>
      <t xml:space="preserve"> </t>
    </r>
    <r>
      <rPr>
        <u/>
        <sz val="10"/>
        <color indexed="10"/>
        <rFont val="Arial"/>
        <family val="2"/>
      </rPr>
      <t>not included</t>
    </r>
    <r>
      <rPr>
        <sz val="10"/>
        <color indexed="10"/>
        <rFont val="Arial"/>
        <family val="2"/>
      </rPr>
      <t xml:space="preserve"> in the calculation of the Total Annual Emissions and Emissions Intensity for compliance. Non-CO2 emissions from biomass combustion and decomposition </t>
    </r>
    <r>
      <rPr>
        <u/>
        <sz val="10"/>
        <color indexed="10"/>
        <rFont val="Arial"/>
        <family val="2"/>
      </rPr>
      <t>must be reported</t>
    </r>
    <r>
      <rPr>
        <sz val="10"/>
        <color indexed="10"/>
        <rFont val="Arial"/>
        <family val="2"/>
      </rPr>
      <t xml:space="preserve"> in Section B1 in the appropriate category.</t>
    </r>
  </si>
  <si>
    <t>AEP-assigned product weightings?</t>
  </si>
  <si>
    <t>NOTE: You must use the exact baseline emissions intensity indicated in the letter from the Director. In most cases, this intensity number will have four significant figures. If using assigned product weightings, this will be a value of 1.</t>
  </si>
  <si>
    <r>
      <t>Note:</t>
    </r>
    <r>
      <rPr>
        <sz val="9"/>
        <color indexed="10"/>
        <rFont val="Arial"/>
        <family val="2"/>
      </rPr>
      <t xml:space="preserve"> Be sure that the number above equals the </t>
    </r>
    <r>
      <rPr>
        <u/>
        <sz val="9"/>
        <color indexed="10"/>
        <rFont val="Arial"/>
        <family val="2"/>
      </rPr>
      <t>total</t>
    </r>
    <r>
      <rPr>
        <sz val="9"/>
        <color indexed="10"/>
        <rFont val="Arial"/>
        <family val="2"/>
      </rPr>
      <t xml:space="preserve"> number of fund credits purchased and allocated to this facility for this compliance submission. If fund credits were puchased more than once for this facility for this compliance period (e.g. for retroactive error correction), the number above should equal the total sum of fund credits submitted.</t>
    </r>
  </si>
  <si>
    <t>The reductions used to generate the Carbon Offset Credits took place in Alberta.</t>
  </si>
  <si>
    <t>Explain how the third party verifier satisfies the Qualifications requirments for third party auditors (Section 18 of the Specified Gas Emitters Regulation).</t>
  </si>
  <si>
    <t>Operation year</t>
  </si>
  <si>
    <t>Years of Commercial Operation moved from 1 to 9</t>
  </si>
  <si>
    <t>Years of Commercial Operation moved from 2015 to 2017</t>
  </si>
  <si>
    <t>Carbon Cost</t>
  </si>
  <si>
    <r>
      <t>Important:</t>
    </r>
    <r>
      <rPr>
        <sz val="9"/>
        <rFont val="Arial"/>
        <family val="2"/>
      </rPr>
      <t xml:space="preserve"> If you have checked "True" to any of the above, you may not fulfill the "independence" requirement for third party verifiers. Please contact AEP for further instruction. If the potential conflict of interest is a sufficient threat to impartiality (perceived or actual), or cannot be effectively managed, you Third Party Verification Report will not be acceptable to AEP.</t>
    </r>
  </si>
  <si>
    <t>The offset project(s) followed an approved AEP offset quantification protocol and has been verified by a Third Party Auditor.</t>
  </si>
  <si>
    <t>Section G - Designated Signing Authority Contact Information</t>
  </si>
  <si>
    <t>Section H: Verification Team</t>
  </si>
  <si>
    <t>Lead Verifier</t>
  </si>
  <si>
    <t>Technical Expert</t>
  </si>
  <si>
    <t>Verifier 1</t>
  </si>
  <si>
    <t>Verifier 2</t>
  </si>
  <si>
    <t>Verifier 3</t>
  </si>
  <si>
    <t>Peer Reviewer</t>
  </si>
  <si>
    <t>Feedlot</t>
  </si>
  <si>
    <t>no change the order please, it may hurt the db</t>
  </si>
  <si>
    <t>External Training Received Under ISO 14064 Part 3</t>
  </si>
  <si>
    <t>Imported</t>
  </si>
  <si>
    <t>Exported</t>
  </si>
  <si>
    <t>(*) excluding trace H2 in fuels</t>
  </si>
  <si>
    <t>Total electricity [MWh]</t>
  </si>
  <si>
    <t>Total heat [GJ]</t>
  </si>
  <si>
    <t>Total Hydrogen [tH2(*)]</t>
  </si>
  <si>
    <t>On site</t>
  </si>
  <si>
    <t>Generated</t>
  </si>
  <si>
    <t>Used</t>
  </si>
  <si>
    <t>Description</t>
  </si>
  <si>
    <t>std m3</t>
  </si>
  <si>
    <t>kilolitres</t>
  </si>
  <si>
    <t>tonnes</t>
  </si>
  <si>
    <t>dry tonnes</t>
  </si>
  <si>
    <t>Natural Gas</t>
  </si>
  <si>
    <t>Produced gas</t>
  </si>
  <si>
    <t>Refinery Fuel Gas</t>
  </si>
  <si>
    <t>Mixed Gas</t>
  </si>
  <si>
    <t>Benzene</t>
  </si>
  <si>
    <t>Propane</t>
  </si>
  <si>
    <t>Butane</t>
  </si>
  <si>
    <t>Methane</t>
  </si>
  <si>
    <t>Pentane</t>
  </si>
  <si>
    <t>Gasoline</t>
  </si>
  <si>
    <t>Diesel</t>
  </si>
  <si>
    <t>Kerosene</t>
  </si>
  <si>
    <t>Coal</t>
  </si>
  <si>
    <t>Biomass</t>
  </si>
  <si>
    <t>Oil</t>
  </si>
  <si>
    <t>Black liquor</t>
  </si>
  <si>
    <t>Hog fuel</t>
  </si>
  <si>
    <t>NCG</t>
  </si>
  <si>
    <t>Other</t>
  </si>
  <si>
    <t>Fuel</t>
  </si>
  <si>
    <t xml:space="preserve">Note: Calculation methods and reference materials used for this Compliance Report must be consistent with what was used in the Baseline Emissions Intensity Application for this facility. Any changes must be pre-approved by ACCO and may require resubmission of the facility's Baseline. </t>
  </si>
  <si>
    <t>with the information contained in this Conflict-of Interest Checklist, and can demonstrate freedom from any conflict of interest related to the reporting company for which the verification was performed. I herby warrant that the information submitted in this Conflict-of Interest Checklist is true, accurate and complete to the best of my knowledge, and that all matters affecting the validity of this Conflict-of-Interest Checklist have been fully disclosed. Impartiality shall be monitored over the duration of the verification and any identified actual or potential conflict-of-interest situations will be communicated to ACCO directly.</t>
  </si>
  <si>
    <t>Government of Alberta, Financial Services Branch
Alberta Environment and Parks
6th floor, South Petroleum Plaza
9915 108 Street NW
Edmonton, Alberta, T5K 2G8</t>
  </si>
  <si>
    <t>Submit the required documents to ACCO (see "Submission" tab for summary of required submission documents).</t>
  </si>
  <si>
    <r>
      <t>Note:</t>
    </r>
    <r>
      <rPr>
        <sz val="9"/>
        <color indexed="10"/>
        <rFont val="Arial"/>
        <family val="2"/>
      </rPr>
      <t xml:space="preserve"> If </t>
    </r>
    <r>
      <rPr>
        <u/>
        <sz val="9"/>
        <color indexed="10"/>
        <rFont val="Arial"/>
        <family val="2"/>
      </rPr>
      <t>yes</t>
    </r>
    <r>
      <rPr>
        <sz val="9"/>
        <color indexed="10"/>
        <rFont val="Arial"/>
        <family val="2"/>
      </rPr>
      <t>, a written request with appropriate justification and supporting documentation must be submitted with this report. Confidentiality must not be requested for information that is publicly available. ACCO will contact you regarding your request. One confidentiality request must be submitted for each facility that is requesting confidentiality.</t>
    </r>
  </si>
  <si>
    <t>Who</t>
  </si>
  <si>
    <t>What</t>
  </si>
  <si>
    <t>Version</t>
  </si>
  <si>
    <t>Gustavo</t>
  </si>
  <si>
    <t>hide 2nd and 3rd year in the SoV ad SoC when it is selected CR</t>
  </si>
  <si>
    <t>Aviation gas</t>
  </si>
  <si>
    <t>Aviation jet fuel</t>
  </si>
  <si>
    <t>Bunker fuel</t>
  </si>
  <si>
    <t>Coal coke</t>
  </si>
  <si>
    <t>Coke oven gas</t>
  </si>
  <si>
    <t>Ethane</t>
  </si>
  <si>
    <t>Gas liquids</t>
  </si>
  <si>
    <t>Heating distillate oil</t>
  </si>
  <si>
    <t>Heavy fuel oil</t>
  </si>
  <si>
    <t>High heat value coal</t>
  </si>
  <si>
    <t>Locomotive diesel</t>
  </si>
  <si>
    <t>Low heat value coal</t>
  </si>
  <si>
    <t>Methanol</t>
  </si>
  <si>
    <t>Naphtha</t>
  </si>
  <si>
    <t>Natural gas</t>
  </si>
  <si>
    <t>Raw gas</t>
  </si>
  <si>
    <t>Pentanes plus/condensate</t>
  </si>
  <si>
    <t>Refinery gas</t>
  </si>
  <si>
    <t>Refinery petroleum coke</t>
  </si>
  <si>
    <t>Upgrader petroleum coke</t>
  </si>
  <si>
    <r>
      <t xml:space="preserve">To print the report or portions thereof, first select multiple tabs by navigating to the first tab to be printed and shift+clicking the last tab. Next, select "Print" from the "File" menu above. Caution: When multiple tabs are selected, making a change to one tab can affect information in all selected tabs. </t>
    </r>
    <r>
      <rPr>
        <b/>
        <sz val="9"/>
        <rFont val="Arial"/>
        <family val="2"/>
      </rPr>
      <t>Note that completed reports must be submitted electronically to Alberta Climate Change Office (ACCO) and that printed reports should not be.</t>
    </r>
  </si>
  <si>
    <t>John</t>
  </si>
  <si>
    <t>change reference to tech guidance, remove heat generated and used</t>
  </si>
  <si>
    <t>Manika</t>
  </si>
  <si>
    <t>change 2nd and 3rd year section B4 to follow 1st year, add marked and unmarked gasoline and diesel in section B9</t>
  </si>
  <si>
    <t xml:space="preserve">hide row 38 and 39 in section B4, added isblank functions for years 2 and 3 </t>
  </si>
  <si>
    <t>change referencing of CO2 TDE and BM (Section B8) in years 2 and 3</t>
  </si>
  <si>
    <t>tested using Hinton Pulp CR 2015</t>
  </si>
  <si>
    <t>Minor editions on Section B9s to allow any entry in the units.</t>
  </si>
  <si>
    <t>Added the characteristic that in not selecting any report type is selected the new GWPs</t>
  </si>
  <si>
    <t>Minor editions in sections B6 (2), B6 (3), B4 (3) to make them identical to the B6 and B4.</t>
  </si>
  <si>
    <t>Addressed the John Choi's feedback (right-justified CO2 in B1, no enough figures in electricity in B4, and automatic N/A when a value is entered)</t>
  </si>
  <si>
    <t>Litres</t>
  </si>
  <si>
    <t>STD m3</t>
  </si>
  <si>
    <t>Diesel - Marked</t>
  </si>
  <si>
    <t>Diesel - Unmarked</t>
  </si>
  <si>
    <t>Gasoline - Marked</t>
  </si>
  <si>
    <t>Gasoline - Unmarked</t>
  </si>
  <si>
    <t>Automated set of the units in sections B9s</t>
  </si>
  <si>
    <t>Minor changes in B9s units and save on the first tab</t>
  </si>
  <si>
    <r>
      <t xml:space="preserve">Important: </t>
    </r>
    <r>
      <rPr>
        <sz val="9"/>
        <color indexed="10"/>
        <rFont val="Arial"/>
        <family val="2"/>
      </rPr>
      <t xml:space="preserve"> If you answered "False" to either of the above, your fund credits may not be valid under the Specified Gas Emitters Regulation. Please contact ACCO (</t>
    </r>
    <r>
      <rPr>
        <u/>
        <sz val="9"/>
        <color indexed="10"/>
        <rFont val="Arial"/>
        <family val="2"/>
      </rPr>
      <t>AEP.GHG@gov.ab.ca</t>
    </r>
    <r>
      <rPr>
        <sz val="9"/>
        <color indexed="10"/>
        <rFont val="Arial"/>
        <family val="2"/>
      </rPr>
      <t>) for further instruction.</t>
    </r>
  </si>
  <si>
    <r>
      <t xml:space="preserve">Note: </t>
    </r>
    <r>
      <rPr>
        <sz val="8.5"/>
        <color indexed="10"/>
        <rFont val="Arial"/>
        <family val="2"/>
      </rPr>
      <t>If you answered "false" to any of the above, your Offset Credits may not be valid under the Specified Gas Emitters Regulation. Please contact ACCO (</t>
    </r>
    <r>
      <rPr>
        <u/>
        <sz val="8.5"/>
        <color indexed="10"/>
        <rFont val="Arial"/>
        <family val="2"/>
      </rPr>
      <t>AEP.GHG@gov.ab.ca</t>
    </r>
    <r>
      <rPr>
        <sz val="8.5"/>
        <color indexed="10"/>
        <rFont val="Arial"/>
        <family val="2"/>
      </rPr>
      <t>) for further instruction.</t>
    </r>
  </si>
  <si>
    <r>
      <t xml:space="preserve">Important: </t>
    </r>
    <r>
      <rPr>
        <sz val="8.5"/>
        <color indexed="10"/>
        <rFont val="Arial"/>
        <family val="2"/>
      </rPr>
      <t xml:space="preserve"> If you answered "false" to any of the above, your Emission Performance Credits may not be valid under the Specified Gas Emitters Regulation. Please contact ACCO (</t>
    </r>
    <r>
      <rPr>
        <u/>
        <sz val="8.5"/>
        <color indexed="10"/>
        <rFont val="Arial"/>
        <family val="2"/>
      </rPr>
      <t>AEP.GHG@gov.ab.ca</t>
    </r>
    <r>
      <rPr>
        <sz val="8.5"/>
        <color indexed="10"/>
        <rFont val="Arial"/>
        <family val="2"/>
      </rPr>
      <t>) for further instruction.</t>
    </r>
  </si>
  <si>
    <t>A balance here means that Emission Performance Credits may be requested using the EPC Request form, and may be granted after Alberta Climate Change Office has conducted a review of the compliance submission.</t>
  </si>
  <si>
    <t>hereby certify that I have reviewed the information being submitted, including the confirmation of fuel usage information, that I have exercised due diligence to ensure that the information is true and complete, and that, to the best of my knowledge, the quantities submitted herein are accurate and based on reasonable estimates using available data.</t>
  </si>
  <si>
    <t>Confirmation of fuel usage information</t>
  </si>
  <si>
    <t>These fuels and feedstocks are used at the facility:</t>
  </si>
  <si>
    <t>Fuel / Feedstock</t>
  </si>
  <si>
    <t>Feedstock</t>
  </si>
  <si>
    <t>These fuels/feedstocks are used at the facility:</t>
  </si>
  <si>
    <t>Note: SGER 2016 and 2017 ramp-ins cancelled out for use in Baseline Obligation Form</t>
  </si>
  <si>
    <t>CARBON COMPETITIVENESS INCENTIVE REGULATION - COST CONTAINMENT BASELINE OBLIGATION FORM v18.0</t>
  </si>
  <si>
    <r>
      <t xml:space="preserve">The requirements described above are administered under the authority of the </t>
    </r>
    <r>
      <rPr>
        <i/>
        <sz val="9"/>
        <rFont val="Arial"/>
        <family val="2"/>
      </rPr>
      <t>Climate Change and Emissions Management Act</t>
    </r>
    <r>
      <rPr>
        <sz val="9"/>
        <rFont val="Arial"/>
        <family val="2"/>
      </rPr>
      <t xml:space="preserve"> and the Carbon Competitiveness Incentive Regulation.</t>
    </r>
  </si>
  <si>
    <t>Baseline Oglibation Form: The completed report must be submitted in the original file format (.XLS) downloaded from the ACCO website.</t>
  </si>
  <si>
    <t>Describe any changes to the facility's boundaries, operations and major sources of greenhouse gas emissions from what has been previously reported through the SGER/CCIR.  Also, describe any impact these changes had on the greenhouse gas emissions, production and emissiones intensity of the facility. If facility production, emissions or emissions intensity has changed by more than 10% from previous reports, provide an explanation of the causes of the change and whether this is a permanent change, or an anomaly:</t>
  </si>
  <si>
    <t>Baseline Obligation Report</t>
  </si>
  <si>
    <t xml:space="preserve">Are you requesting confidentiality under the Carbon Competitiveness Incentive Regulation (CCIR) </t>
  </si>
  <si>
    <t>Confidentiality Request Letter: If requesting confidentiality on any information provided with the CCIR submission.</t>
  </si>
  <si>
    <r>
      <t xml:space="preserve">Note: </t>
    </r>
    <r>
      <rPr>
        <sz val="10"/>
        <rFont val="Arial"/>
        <family val="2"/>
      </rPr>
      <t xml:space="preserve">This is the consultant that completed the CCIR Baseline Obligation. This consultant cannot be the same consultant as the Third Party Verifier. </t>
    </r>
  </si>
  <si>
    <t>Baseline Emission Obligation</t>
  </si>
  <si>
    <t>Section D: Differences Between Carbon Competitiveness Incentive Regulation and Specified Gas Emitters Regulation for the Same Time Period</t>
  </si>
  <si>
    <r>
      <t xml:space="preserve">In the space provided below, indicate any differences in emissions or production information provided in this report from that of the </t>
    </r>
    <r>
      <rPr>
        <u/>
        <sz val="10"/>
        <rFont val="Arial"/>
        <family val="2"/>
      </rPr>
      <t>same time period</t>
    </r>
    <r>
      <rPr>
        <sz val="10"/>
        <rFont val="Arial"/>
        <family val="2"/>
      </rPr>
      <t xml:space="preserve"> for the Carbon Competitiveness Incentive Regulation. </t>
    </r>
  </si>
  <si>
    <t>This application form is a requirement for any facility that is applying for cost containment under the Carbon Competitiveness Incentive Regulation.  Please refer to the most recent version of the Standard for Establishing and Assigning Benchmarks and the Standard for Completing Greenhouse Gas Compliance and Forecasting Reports for more information regarding reporting requirements and completion of this form.</t>
  </si>
  <si>
    <t>Baseline Obligation</t>
  </si>
  <si>
    <t>Baseline Emissions Intensity under the Specified Gas Emitters Regulation</t>
  </si>
  <si>
    <t>Enter the Most Recent Approved Baseline Emissions Intensity Established by the Director</t>
  </si>
  <si>
    <t>Year:</t>
  </si>
  <si>
    <r>
      <t xml:space="preserve">Complete all applicable sections of this form. Questions can be submitted to </t>
    </r>
    <r>
      <rPr>
        <u/>
        <sz val="9"/>
        <color indexed="12"/>
        <rFont val="Arial"/>
        <family val="2"/>
      </rPr>
      <t>acco.ccp@gov.ab.ca</t>
    </r>
    <r>
      <rPr>
        <sz val="9"/>
        <rFont val="Arial"/>
        <family val="2"/>
      </rPr>
      <t>.</t>
    </r>
  </si>
  <si>
    <t>acco.ccp@gov.ab.ca</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</si>
</sst>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_(* \(#,##0.00\);_(* &quot;-&quot;??_);_(@_)"/>
    <numFmt numFmtId="164" formatCode="0.0000"/>
    <numFmt numFmtId="165" formatCode="#,##0.0000"/>
    <numFmt numFmtId="166" formatCode="General;General;"/>
    <numFmt numFmtId="167" formatCode="General;\-General;"/>
    <numFmt numFmtId="168" formatCode="&quot;$&quot;#,##0.00"/>
    <numFmt numFmtId="169" formatCode="General;General;&quot;[production units]&quot;;@"/>
    <numFmt numFmtId="170" formatCode="#,###,##0.0#####;\-#,###,##0.0#####;"/>
    <numFmt numFmtId="171" formatCode="#,##0.0000;\-#,##0.0000;"/>
    <numFmt numFmtId="172" formatCode="0;\-0;"/>
    <numFmt numFmtId="173" formatCode="[$-409]mmmm\ d\,\ yyyy;@"/>
    <numFmt numFmtId="174" formatCode=";;;"/>
    <numFmt numFmtId="175" formatCode="0.0"/>
  </numFmts>
  <fonts count="81" x14ac:knownFonts="1">
    <font>
      <sz val="10"/>
      <name val="Arial"/>
    </font>
    <font>
      <sz val="10"/>
      <name val="Arial"/>
      <family val="2"/>
    </font>
    <font>
      <sz val="9"/>
      <name val="Arial"/>
      <family val="2"/>
    </font>
    <font>
      <sz val="8"/>
      <name val="Arial"/>
      <family val="2"/>
    </font>
    <font>
      <b/>
      <sz val="11"/>
      <color indexed="9"/>
      <name val="Arial"/>
      <family val="2"/>
    </font>
    <font>
      <sz val="10"/>
      <color indexed="9"/>
      <name val="Arial"/>
      <family val="2"/>
    </font>
    <font>
      <sz val="9"/>
      <name val="Arial"/>
      <family val="2"/>
    </font>
    <font>
      <b/>
      <sz val="10"/>
      <name val="Arial"/>
      <family val="2"/>
    </font>
    <font>
      <b/>
      <sz val="9"/>
      <color indexed="9"/>
      <name val="Arial"/>
      <family val="2"/>
    </font>
    <font>
      <b/>
      <sz val="11"/>
      <color indexed="9"/>
      <name val="Arial"/>
      <family val="2"/>
    </font>
    <font>
      <b/>
      <sz val="8.5"/>
      <name val="Arial"/>
      <family val="2"/>
    </font>
    <font>
      <sz val="8.5"/>
      <name val="Arial"/>
      <family val="2"/>
    </font>
    <font>
      <i/>
      <sz val="8.5"/>
      <name val="Arial"/>
      <family val="2"/>
    </font>
    <font>
      <b/>
      <sz val="9"/>
      <name val="Arial"/>
      <family val="2"/>
    </font>
    <font>
      <b/>
      <sz val="8.5"/>
      <color indexed="9"/>
      <name val="Arial"/>
      <family val="2"/>
    </font>
    <font>
      <b/>
      <sz val="8.5"/>
      <name val="Arial"/>
      <family val="2"/>
    </font>
    <font>
      <sz val="8.5"/>
      <name val="Arial"/>
      <family val="2"/>
    </font>
    <font>
      <i/>
      <sz val="8.5"/>
      <name val="Arial"/>
      <family val="2"/>
    </font>
    <font>
      <sz val="12"/>
      <name val="Arial"/>
      <family val="2"/>
    </font>
    <font>
      <b/>
      <sz val="12"/>
      <color indexed="9"/>
      <name val="Arial"/>
      <family val="2"/>
    </font>
    <font>
      <sz val="12"/>
      <color indexed="9"/>
      <name val="Arial"/>
      <family val="2"/>
    </font>
    <font>
      <vertAlign val="subscript"/>
      <sz val="8.5"/>
      <name val="Arial"/>
      <family val="2"/>
    </font>
    <font>
      <i/>
      <vertAlign val="subscript"/>
      <sz val="8.5"/>
      <name val="Arial"/>
      <family val="2"/>
    </font>
    <font>
      <vertAlign val="subscript"/>
      <sz val="9"/>
      <name val="Arial"/>
      <family val="2"/>
    </font>
    <font>
      <b/>
      <sz val="9"/>
      <name val="Arial"/>
      <family val="2"/>
    </font>
    <font>
      <b/>
      <sz val="8"/>
      <name val="Arial"/>
      <family val="2"/>
    </font>
    <font>
      <i/>
      <u/>
      <sz val="9"/>
      <name val="Arial"/>
      <family val="2"/>
    </font>
    <font>
      <sz val="10"/>
      <name val="Arial"/>
      <family val="2"/>
    </font>
    <font>
      <sz val="18"/>
      <color indexed="9"/>
      <name val="Arial Black"/>
      <family val="2"/>
    </font>
    <font>
      <b/>
      <sz val="9"/>
      <color indexed="9"/>
      <name val="Arial"/>
      <family val="2"/>
    </font>
    <font>
      <sz val="9"/>
      <color indexed="9"/>
      <name val="Arial"/>
      <family val="2"/>
    </font>
    <font>
      <u/>
      <sz val="10"/>
      <color indexed="12"/>
      <name val="Arial"/>
      <family val="2"/>
    </font>
    <font>
      <vertAlign val="subscript"/>
      <sz val="10"/>
      <name val="Arial"/>
      <family val="2"/>
    </font>
    <font>
      <b/>
      <vertAlign val="subscript"/>
      <sz val="10"/>
      <name val="Arial"/>
      <family val="2"/>
    </font>
    <font>
      <b/>
      <i/>
      <sz val="8.5"/>
      <name val="Arial"/>
      <family val="2"/>
    </font>
    <font>
      <b/>
      <sz val="10"/>
      <color indexed="9"/>
      <name val="Arial"/>
      <family val="2"/>
    </font>
    <font>
      <u/>
      <sz val="10"/>
      <color indexed="36"/>
      <name val="Arial"/>
      <family val="2"/>
    </font>
    <font>
      <sz val="8"/>
      <color indexed="81"/>
      <name val="Tahoma"/>
      <family val="2"/>
    </font>
    <font>
      <i/>
      <sz val="9"/>
      <name val="Arial"/>
      <family val="2"/>
    </font>
    <font>
      <b/>
      <sz val="12"/>
      <name val="Arial"/>
      <family val="2"/>
    </font>
    <font>
      <b/>
      <sz val="8"/>
      <color indexed="81"/>
      <name val="Tahoma"/>
      <family val="2"/>
    </font>
    <font>
      <b/>
      <i/>
      <vertAlign val="subscript"/>
      <sz val="8.5"/>
      <name val="Arial"/>
      <family val="2"/>
    </font>
    <font>
      <b/>
      <sz val="11"/>
      <name val="Arial"/>
      <family val="2"/>
    </font>
    <font>
      <b/>
      <sz val="10"/>
      <color indexed="10"/>
      <name val="Arial"/>
      <family val="2"/>
    </font>
    <font>
      <vertAlign val="subscript"/>
      <sz val="8"/>
      <name val="Arial"/>
      <family val="2"/>
    </font>
    <font>
      <sz val="10"/>
      <color indexed="10"/>
      <name val="Arial"/>
      <family val="2"/>
    </font>
    <font>
      <vertAlign val="subscript"/>
      <sz val="10"/>
      <color indexed="10"/>
      <name val="Arial"/>
      <family val="2"/>
    </font>
    <font>
      <b/>
      <sz val="9"/>
      <color indexed="10"/>
      <name val="Arial"/>
      <family val="2"/>
    </font>
    <font>
      <sz val="9"/>
      <color indexed="10"/>
      <name val="Arial"/>
      <family val="2"/>
    </font>
    <font>
      <u/>
      <sz val="9"/>
      <color indexed="10"/>
      <name val="Arial"/>
      <family val="2"/>
    </font>
    <font>
      <u/>
      <sz val="10"/>
      <color indexed="10"/>
      <name val="Arial"/>
      <family val="2"/>
    </font>
    <font>
      <b/>
      <vertAlign val="subscript"/>
      <sz val="11"/>
      <color indexed="9"/>
      <name val="Arial"/>
      <family val="2"/>
    </font>
    <font>
      <i/>
      <vertAlign val="subscript"/>
      <sz val="9"/>
      <name val="Arial"/>
      <family val="2"/>
    </font>
    <font>
      <sz val="9"/>
      <color indexed="9"/>
      <name val="Arial"/>
      <family val="2"/>
    </font>
    <font>
      <b/>
      <sz val="11"/>
      <name val="Arial"/>
      <family val="2"/>
    </font>
    <font>
      <b/>
      <sz val="10"/>
      <color indexed="10"/>
      <name val="Arial"/>
      <family val="2"/>
    </font>
    <font>
      <sz val="8.5"/>
      <color indexed="10"/>
      <name val="Arial"/>
      <family val="2"/>
    </font>
    <font>
      <b/>
      <sz val="8.5"/>
      <color indexed="10"/>
      <name val="Arial"/>
      <family val="2"/>
    </font>
    <font>
      <b/>
      <vertAlign val="subscript"/>
      <sz val="9"/>
      <name val="Arial"/>
      <family val="2"/>
    </font>
    <font>
      <b/>
      <vertAlign val="subscript"/>
      <sz val="8.5"/>
      <name val="Arial"/>
      <family val="2"/>
    </font>
    <font>
      <u/>
      <sz val="8.5"/>
      <color indexed="10"/>
      <name val="Arial"/>
      <family val="2"/>
    </font>
    <font>
      <sz val="18"/>
      <name val="Arial Black"/>
      <family val="2"/>
    </font>
    <font>
      <u/>
      <sz val="9"/>
      <color indexed="12"/>
      <name val="Arial"/>
      <family val="2"/>
    </font>
    <font>
      <sz val="8"/>
      <name val="Arial"/>
      <family val="2"/>
    </font>
    <font>
      <u/>
      <sz val="9"/>
      <name val="Arial"/>
      <family val="2"/>
    </font>
    <font>
      <b/>
      <u/>
      <sz val="16"/>
      <name val="Arial"/>
      <family val="2"/>
    </font>
    <font>
      <sz val="16"/>
      <name val="Arial"/>
      <family val="2"/>
    </font>
    <font>
      <u/>
      <sz val="9"/>
      <color indexed="12"/>
      <name val="Arial"/>
      <family val="2"/>
    </font>
    <font>
      <b/>
      <sz val="18"/>
      <color indexed="9"/>
      <name val="Arial Black"/>
      <family val="2"/>
    </font>
    <font>
      <b/>
      <sz val="18"/>
      <name val="Arial Black"/>
      <family val="2"/>
    </font>
    <font>
      <u/>
      <sz val="10"/>
      <name val="Arial"/>
      <family val="2"/>
    </font>
    <font>
      <sz val="9"/>
      <name val="Arial"/>
      <family val="2"/>
    </font>
    <font>
      <sz val="10"/>
      <color indexed="81"/>
      <name val="Tahoma"/>
      <family val="2"/>
    </font>
    <font>
      <sz val="9"/>
      <color indexed="81"/>
      <name val="Tahoma"/>
      <family val="2"/>
    </font>
    <font>
      <i/>
      <sz val="9"/>
      <color indexed="10"/>
      <name val="Arial"/>
      <family val="2"/>
    </font>
    <font>
      <sz val="10"/>
      <name val="Arial"/>
      <family val="2"/>
    </font>
    <font>
      <sz val="11"/>
      <color theme="1"/>
      <name val="Calibri"/>
      <family val="2"/>
      <scheme val="minor"/>
    </font>
    <font>
      <sz val="11"/>
      <color rgb="FF1F497D"/>
      <name val="Calibri"/>
      <family val="2"/>
    </font>
    <font>
      <sz val="14"/>
      <color rgb="FFFF0000"/>
      <name val="Arial"/>
      <family val="2"/>
    </font>
    <font>
      <strike/>
      <sz val="11"/>
      <color rgb="FF1F497D"/>
      <name val="Calibri"/>
      <family val="2"/>
    </font>
    <font>
      <sz val="8"/>
      <color rgb="FF000000"/>
      <name val="Tahoma"/>
      <family val="2"/>
    </font>
  </fonts>
  <fills count="22">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indexed="30"/>
        <bgColor indexed="64"/>
      </patternFill>
    </fill>
    <fill>
      <patternFill patternType="solid">
        <fgColor indexed="31"/>
        <bgColor indexed="64"/>
      </patternFill>
    </fill>
    <fill>
      <patternFill patternType="solid">
        <fgColor theme="0"/>
        <bgColor indexed="64"/>
      </patternFill>
    </fill>
    <fill>
      <patternFill patternType="solid">
        <fgColor rgb="FFFFFF66"/>
        <bgColor indexed="64"/>
      </patternFill>
    </fill>
    <fill>
      <patternFill patternType="solid">
        <fgColor rgb="FFFFFF75"/>
        <bgColor indexed="64"/>
      </patternFill>
    </fill>
    <fill>
      <patternFill patternType="solid">
        <fgColor rgb="FFF2F2F2"/>
        <bgColor indexed="64"/>
      </patternFill>
    </fill>
    <fill>
      <patternFill patternType="solid">
        <fgColor rgb="FFDAEEF3"/>
        <bgColor indexed="64"/>
      </patternFill>
    </fill>
    <fill>
      <patternFill patternType="solid">
        <fgColor rgb="FFFDE9D9"/>
        <bgColor indexed="64"/>
      </patternFill>
    </fill>
    <fill>
      <patternFill patternType="solid">
        <fgColor rgb="FFF2DBDB"/>
        <bgColor indexed="64"/>
      </patternFill>
    </fill>
    <fill>
      <patternFill patternType="solid">
        <fgColor rgb="FFC6D9F1"/>
        <bgColor indexed="64"/>
      </patternFill>
    </fill>
    <fill>
      <patternFill patternType="solid">
        <fgColor rgb="FFEAF1DD"/>
        <bgColor indexed="64"/>
      </patternFill>
    </fill>
    <fill>
      <patternFill patternType="solid">
        <fgColor rgb="FFE5DFEC"/>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s>
  <borders count="36">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43" fontId="75" fillId="0" borderId="0" applyFont="0" applyFill="0" applyBorder="0" applyAlignment="0" applyProtection="0"/>
    <xf numFmtId="0" fontId="31" fillId="0" borderId="0" applyNumberFormat="0" applyFill="0" applyBorder="0" applyAlignment="0" applyProtection="0">
      <alignment vertical="top"/>
      <protection locked="0"/>
    </xf>
    <xf numFmtId="0" fontId="75" fillId="0" borderId="0"/>
    <xf numFmtId="0" fontId="76" fillId="0" borderId="0"/>
    <xf numFmtId="0" fontId="27" fillId="0" borderId="0"/>
    <xf numFmtId="43" fontId="27" fillId="0" borderId="0" applyFont="0" applyFill="0" applyBorder="0" applyAlignment="0" applyProtection="0"/>
    <xf numFmtId="43" fontId="27" fillId="0" borderId="0" applyFont="0" applyFill="0" applyBorder="0" applyAlignment="0" applyProtection="0"/>
    <xf numFmtId="0" fontId="27" fillId="0" borderId="0"/>
  </cellStyleXfs>
  <cellXfs count="1021">
    <xf numFmtId="0" fontId="0" fillId="0" borderId="0" xfId="0"/>
    <xf numFmtId="0" fontId="6" fillId="0" borderId="0" xfId="0" applyFont="1" applyAlignment="1" applyProtection="1">
      <alignment vertical="center"/>
    </xf>
    <xf numFmtId="0" fontId="6" fillId="0" borderId="0" xfId="0" applyFont="1" applyAlignment="1" applyProtection="1">
      <alignment horizontal="left"/>
    </xf>
    <xf numFmtId="0" fontId="15"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Border="1" applyAlignment="1" applyProtection="1">
      <alignment vertical="center"/>
    </xf>
    <xf numFmtId="0" fontId="16" fillId="0" borderId="0" xfId="0" applyFont="1" applyBorder="1" applyAlignment="1" applyProtection="1"/>
    <xf numFmtId="0" fontId="16" fillId="0" borderId="0" xfId="0" applyFont="1" applyBorder="1" applyProtection="1"/>
    <xf numFmtId="0" fontId="16" fillId="0" borderId="0" xfId="0" applyFont="1" applyBorder="1" applyAlignment="1" applyProtection="1">
      <alignment horizontal="left"/>
    </xf>
    <xf numFmtId="0" fontId="18" fillId="0" borderId="0" xfId="0" applyFont="1" applyFill="1" applyBorder="1" applyProtection="1"/>
    <xf numFmtId="0" fontId="18" fillId="0" borderId="0" xfId="0" applyFont="1" applyBorder="1" applyProtection="1"/>
    <xf numFmtId="0" fontId="15" fillId="0" borderId="0" xfId="0" applyFont="1" applyFill="1" applyBorder="1" applyAlignment="1" applyProtection="1"/>
    <xf numFmtId="0" fontId="16" fillId="0" borderId="0" xfId="0" applyFont="1" applyFill="1" applyBorder="1" applyAlignment="1" applyProtection="1"/>
    <xf numFmtId="0" fontId="16" fillId="0" borderId="0" xfId="0" applyFont="1" applyFill="1" applyBorder="1" applyAlignment="1" applyProtection="1">
      <alignment wrapText="1"/>
    </xf>
    <xf numFmtId="0" fontId="16" fillId="0" borderId="0" xfId="0" applyFont="1" applyFill="1" applyBorder="1" applyAlignment="1" applyProtection="1">
      <alignment horizontal="left" vertical="center"/>
    </xf>
    <xf numFmtId="0" fontId="10" fillId="0" borderId="0" xfId="0" applyFont="1" applyFill="1" applyBorder="1" applyAlignment="1" applyProtection="1"/>
    <xf numFmtId="0" fontId="16" fillId="0" borderId="0" xfId="0" applyFont="1" applyFill="1" applyBorder="1" applyAlignment="1" applyProtection="1">
      <alignment horizontal="right"/>
    </xf>
    <xf numFmtId="0" fontId="10" fillId="0" borderId="0" xfId="0" applyFont="1" applyFill="1" applyBorder="1" applyAlignment="1" applyProtection="1">
      <alignment vertical="center"/>
    </xf>
    <xf numFmtId="0" fontId="20"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2" fillId="0" borderId="0" xfId="0" applyFont="1" applyFill="1" applyBorder="1" applyAlignment="1" applyProtection="1">
      <alignment wrapText="1"/>
    </xf>
    <xf numFmtId="0" fontId="2" fillId="0" borderId="0" xfId="0" applyFont="1" applyFill="1" applyBorder="1" applyProtection="1"/>
    <xf numFmtId="0" fontId="16" fillId="0" borderId="0" xfId="0" applyFont="1" applyBorder="1" applyAlignment="1" applyProtection="1">
      <alignment horizontal="center"/>
    </xf>
    <xf numFmtId="0" fontId="16" fillId="2" borderId="1" xfId="0" applyFont="1" applyFill="1" applyBorder="1" applyAlignment="1" applyProtection="1"/>
    <xf numFmtId="0" fontId="15" fillId="2" borderId="0" xfId="0" applyFont="1" applyFill="1" applyBorder="1" applyAlignment="1" applyProtection="1"/>
    <xf numFmtId="0" fontId="16" fillId="2" borderId="0" xfId="0" applyFont="1" applyFill="1" applyBorder="1" applyAlignment="1" applyProtection="1">
      <alignment vertical="center"/>
    </xf>
    <xf numFmtId="0" fontId="16" fillId="2" borderId="0" xfId="0" applyFont="1" applyFill="1" applyBorder="1" applyAlignment="1" applyProtection="1">
      <alignment horizontal="center" vertical="center"/>
    </xf>
    <xf numFmtId="0" fontId="16" fillId="2" borderId="0" xfId="0" applyFont="1" applyFill="1" applyBorder="1" applyAlignment="1" applyProtection="1"/>
    <xf numFmtId="0" fontId="16" fillId="2" borderId="2" xfId="0" applyFont="1" applyFill="1" applyBorder="1" applyAlignment="1" applyProtection="1"/>
    <xf numFmtId="0" fontId="16" fillId="2" borderId="0" xfId="0" applyFont="1" applyFill="1" applyBorder="1" applyAlignment="1" applyProtection="1">
      <alignment horizontal="center"/>
    </xf>
    <xf numFmtId="0" fontId="16" fillId="2" borderId="0" xfId="0" applyFont="1" applyFill="1" applyBorder="1" applyAlignment="1" applyProtection="1">
      <alignment wrapText="1"/>
    </xf>
    <xf numFmtId="0" fontId="16" fillId="2" borderId="1" xfId="0" applyFont="1" applyFill="1" applyBorder="1" applyProtection="1"/>
    <xf numFmtId="0" fontId="16" fillId="2" borderId="0" xfId="0" applyFont="1" applyFill="1" applyBorder="1" applyProtection="1"/>
    <xf numFmtId="0" fontId="16" fillId="2" borderId="3" xfId="0" applyFont="1" applyFill="1" applyBorder="1" applyProtection="1"/>
    <xf numFmtId="0" fontId="16" fillId="2" borderId="3" xfId="0" applyFont="1" applyFill="1" applyBorder="1" applyAlignment="1" applyProtection="1">
      <alignment horizontal="center"/>
    </xf>
    <xf numFmtId="0" fontId="16" fillId="2" borderId="2" xfId="0" applyFont="1" applyFill="1" applyBorder="1" applyProtection="1"/>
    <xf numFmtId="0" fontId="10" fillId="2" borderId="0" xfId="0" applyFont="1" applyFill="1" applyBorder="1" applyAlignment="1" applyProtection="1">
      <alignment horizontal="left" vertical="center"/>
    </xf>
    <xf numFmtId="0" fontId="16" fillId="2" borderId="0" xfId="0" applyFont="1" applyFill="1" applyBorder="1" applyAlignment="1" applyProtection="1">
      <alignment horizontal="center" wrapText="1"/>
    </xf>
    <xf numFmtId="0" fontId="16" fillId="2" borderId="0" xfId="0" applyFont="1" applyFill="1" applyBorder="1" applyAlignment="1" applyProtection="1">
      <alignment horizontal="right"/>
    </xf>
    <xf numFmtId="0" fontId="11" fillId="2" borderId="3" xfId="0" applyFont="1" applyFill="1" applyBorder="1" applyAlignment="1" applyProtection="1">
      <alignment horizontal="left" vertical="center"/>
    </xf>
    <xf numFmtId="0" fontId="16" fillId="2" borderId="4" xfId="0" applyFont="1" applyFill="1" applyBorder="1" applyProtection="1"/>
    <xf numFmtId="0" fontId="16" fillId="2" borderId="5" xfId="0" applyFont="1" applyFill="1" applyBorder="1" applyProtection="1"/>
    <xf numFmtId="0" fontId="16" fillId="2" borderId="5" xfId="0" applyFont="1" applyFill="1" applyBorder="1" applyAlignment="1" applyProtection="1">
      <alignment horizontal="center"/>
    </xf>
    <xf numFmtId="0" fontId="16" fillId="2" borderId="6" xfId="0" applyFont="1" applyFill="1" applyBorder="1" applyProtection="1"/>
    <xf numFmtId="0" fontId="9" fillId="2" borderId="1" xfId="0" applyFont="1" applyFill="1" applyBorder="1" applyAlignment="1" applyProtection="1">
      <alignment vertical="center"/>
    </xf>
    <xf numFmtId="0" fontId="6" fillId="2" borderId="0" xfId="0" applyFont="1" applyFill="1" applyBorder="1" applyProtection="1"/>
    <xf numFmtId="0" fontId="2" fillId="2" borderId="0" xfId="0" applyFont="1" applyFill="1" applyBorder="1" applyAlignment="1" applyProtection="1">
      <alignment horizontal="left"/>
    </xf>
    <xf numFmtId="49" fontId="2" fillId="2" borderId="7" xfId="0" applyNumberFormat="1" applyFont="1" applyFill="1" applyBorder="1" applyAlignment="1" applyProtection="1">
      <alignment horizontal="left"/>
      <protection locked="0"/>
    </xf>
    <xf numFmtId="0" fontId="2" fillId="2" borderId="0" xfId="0" applyFont="1" applyFill="1" applyBorder="1" applyProtection="1"/>
    <xf numFmtId="0" fontId="2" fillId="2" borderId="0" xfId="0" applyFont="1" applyFill="1" applyBorder="1" applyAlignment="1" applyProtection="1"/>
    <xf numFmtId="0" fontId="6" fillId="2" borderId="0" xfId="0" applyFont="1" applyFill="1" applyBorder="1" applyAlignment="1" applyProtection="1"/>
    <xf numFmtId="0" fontId="19" fillId="2" borderId="1" xfId="0" applyFont="1" applyFill="1" applyBorder="1" applyAlignment="1" applyProtection="1">
      <alignment vertical="center"/>
    </xf>
    <xf numFmtId="0" fontId="10" fillId="2" borderId="0" xfId="0" applyFont="1" applyFill="1" applyBorder="1" applyAlignment="1" applyProtection="1">
      <alignment horizontal="center"/>
    </xf>
    <xf numFmtId="0" fontId="6" fillId="2" borderId="0" xfId="0" applyFont="1" applyFill="1" applyBorder="1" applyAlignment="1" applyProtection="1">
      <alignment horizontal="left"/>
    </xf>
    <xf numFmtId="49" fontId="6" fillId="2" borderId="7" xfId="0" applyNumberFormat="1" applyFont="1" applyFill="1" applyBorder="1" applyAlignment="1" applyProtection="1">
      <alignment horizontal="left"/>
      <protection locked="0"/>
    </xf>
    <xf numFmtId="0" fontId="16" fillId="2" borderId="0" xfId="0" applyFont="1" applyFill="1" applyBorder="1" applyAlignment="1" applyProtection="1">
      <alignment horizontal="left" vertical="center"/>
    </xf>
    <xf numFmtId="0" fontId="16" fillId="2" borderId="0" xfId="0" applyFont="1" applyFill="1" applyBorder="1" applyAlignment="1" applyProtection="1">
      <alignment horizontal="left"/>
    </xf>
    <xf numFmtId="0" fontId="16" fillId="2" borderId="3" xfId="0" applyFont="1" applyFill="1" applyBorder="1" applyAlignment="1" applyProtection="1"/>
    <xf numFmtId="0" fontId="15" fillId="2" borderId="2" xfId="0" applyFont="1" applyFill="1" applyBorder="1" applyAlignment="1" applyProtection="1"/>
    <xf numFmtId="0" fontId="11" fillId="2" borderId="0" xfId="0" applyFont="1" applyFill="1" applyBorder="1" applyAlignment="1" applyProtection="1">
      <alignment horizontal="left" vertical="center"/>
    </xf>
    <xf numFmtId="0" fontId="10" fillId="2" borderId="3" xfId="0" applyFont="1" applyFill="1" applyBorder="1" applyAlignment="1" applyProtection="1">
      <alignment horizontal="center"/>
    </xf>
    <xf numFmtId="164" fontId="16" fillId="2" borderId="3" xfId="0" applyNumberFormat="1" applyFont="1" applyFill="1" applyBorder="1" applyAlignment="1" applyProtection="1"/>
    <xf numFmtId="0" fontId="19" fillId="2" borderId="1" xfId="0" applyFont="1" applyFill="1" applyBorder="1" applyAlignment="1" applyProtection="1">
      <alignment horizontal="left" vertical="center"/>
    </xf>
    <xf numFmtId="0" fontId="10" fillId="2" borderId="0" xfId="0" applyFont="1" applyFill="1" applyBorder="1" applyAlignment="1" applyProtection="1">
      <alignment horizontal="left"/>
    </xf>
    <xf numFmtId="0" fontId="10" fillId="2" borderId="0" xfId="0" applyFont="1" applyFill="1" applyBorder="1" applyAlignment="1" applyProtection="1"/>
    <xf numFmtId="0" fontId="17" fillId="2" borderId="0" xfId="0" applyFont="1" applyFill="1" applyBorder="1" applyAlignment="1" applyProtection="1"/>
    <xf numFmtId="0" fontId="15" fillId="2" borderId="3" xfId="0" applyFont="1" applyFill="1" applyBorder="1" applyAlignment="1" applyProtection="1">
      <alignment vertical="center"/>
    </xf>
    <xf numFmtId="0" fontId="16" fillId="2" borderId="3" xfId="0" applyFont="1" applyFill="1" applyBorder="1" applyAlignment="1" applyProtection="1">
      <alignment wrapText="1"/>
    </xf>
    <xf numFmtId="0" fontId="18" fillId="2" borderId="0" xfId="0" applyFont="1" applyFill="1" applyBorder="1" applyProtection="1"/>
    <xf numFmtId="0" fontId="7" fillId="2" borderId="0" xfId="0" applyFont="1" applyFill="1" applyBorder="1" applyAlignment="1" applyProtection="1">
      <alignment horizontal="right"/>
    </xf>
    <xf numFmtId="0" fontId="10" fillId="2" borderId="3" xfId="0" applyFont="1" applyFill="1" applyBorder="1" applyAlignment="1" applyProtection="1">
      <alignment horizontal="right"/>
    </xf>
    <xf numFmtId="0" fontId="16" fillId="2" borderId="1" xfId="0" applyFont="1" applyFill="1" applyBorder="1" applyAlignment="1" applyProtection="1">
      <alignment horizontal="left" vertical="center"/>
    </xf>
    <xf numFmtId="0" fontId="16" fillId="2" borderId="2" xfId="0" applyFont="1" applyFill="1" applyBorder="1" applyAlignment="1" applyProtection="1">
      <alignment horizontal="left" vertical="center"/>
    </xf>
    <xf numFmtId="0" fontId="16" fillId="2" borderId="2" xfId="0" applyFont="1" applyFill="1" applyBorder="1" applyAlignment="1" applyProtection="1">
      <alignment vertical="center"/>
    </xf>
    <xf numFmtId="0" fontId="16" fillId="2" borderId="0" xfId="0" applyFont="1" applyFill="1" applyBorder="1" applyAlignment="1" applyProtection="1">
      <alignment horizontal="left" vertical="center" wrapText="1"/>
    </xf>
    <xf numFmtId="0" fontId="10" fillId="2" borderId="2" xfId="0" applyFont="1" applyFill="1" applyBorder="1" applyAlignment="1" applyProtection="1">
      <alignment vertical="center"/>
    </xf>
    <xf numFmtId="0" fontId="10" fillId="2" borderId="2" xfId="0" applyFont="1" applyFill="1" applyBorder="1" applyAlignment="1" applyProtection="1">
      <alignment horizontal="center"/>
    </xf>
    <xf numFmtId="0" fontId="10" fillId="2" borderId="2" xfId="0" applyFont="1" applyFill="1" applyBorder="1" applyAlignment="1" applyProtection="1"/>
    <xf numFmtId="0" fontId="12" fillId="2" borderId="2" xfId="0" applyFont="1" applyFill="1" applyBorder="1" applyAlignment="1" applyProtection="1">
      <alignment wrapText="1"/>
    </xf>
    <xf numFmtId="0" fontId="4" fillId="2" borderId="0" xfId="0" applyFont="1" applyFill="1" applyBorder="1" applyAlignment="1" applyProtection="1">
      <alignment horizontal="left" vertical="center"/>
    </xf>
    <xf numFmtId="0" fontId="2" fillId="2" borderId="1" xfId="0" applyFont="1" applyFill="1" applyBorder="1" applyAlignment="1" applyProtection="1">
      <alignment vertical="center" wrapText="1"/>
    </xf>
    <xf numFmtId="0" fontId="2" fillId="2" borderId="1" xfId="0" applyFont="1" applyFill="1" applyBorder="1" applyAlignment="1" applyProtection="1">
      <alignment horizontal="left" vertical="center" wrapText="1" indent="1"/>
    </xf>
    <xf numFmtId="0" fontId="3" fillId="2" borderId="0" xfId="0" applyFont="1" applyFill="1" applyBorder="1" applyAlignment="1" applyProtection="1"/>
    <xf numFmtId="0" fontId="24" fillId="2" borderId="0" xfId="0" applyFont="1" applyFill="1" applyBorder="1" applyAlignment="1" applyProtection="1">
      <alignment horizontal="left" vertical="center"/>
    </xf>
    <xf numFmtId="0" fontId="2" fillId="2" borderId="0" xfId="0" applyFont="1" applyFill="1" applyBorder="1" applyAlignment="1" applyProtection="1">
      <alignment horizontal="center"/>
    </xf>
    <xf numFmtId="0" fontId="3" fillId="2" borderId="0" xfId="0" applyFont="1" applyFill="1" applyBorder="1" applyAlignment="1" applyProtection="1">
      <alignment horizontal="left"/>
    </xf>
    <xf numFmtId="0" fontId="2" fillId="2" borderId="0" xfId="0" applyFont="1" applyFill="1" applyBorder="1" applyAlignment="1" applyProtection="1">
      <alignment horizontal="left" vertical="center"/>
    </xf>
    <xf numFmtId="0" fontId="27" fillId="2" borderId="0" xfId="0" applyFont="1" applyFill="1" applyBorder="1" applyAlignment="1" applyProtection="1">
      <alignment horizontal="right"/>
    </xf>
    <xf numFmtId="0" fontId="27" fillId="2" borderId="0" xfId="0" applyFont="1" applyFill="1" applyBorder="1" applyAlignment="1" applyProtection="1"/>
    <xf numFmtId="0" fontId="27" fillId="2" borderId="1" xfId="0" applyFont="1" applyFill="1" applyBorder="1" applyAlignment="1" applyProtection="1"/>
    <xf numFmtId="0" fontId="27" fillId="2" borderId="1" xfId="0" applyFont="1" applyFill="1" applyBorder="1" applyProtection="1"/>
    <xf numFmtId="0" fontId="24" fillId="2" borderId="0" xfId="0" applyFont="1" applyFill="1" applyBorder="1" applyAlignment="1" applyProtection="1">
      <alignment horizontal="center"/>
    </xf>
    <xf numFmtId="0" fontId="24" fillId="2" borderId="0" xfId="0" applyFont="1" applyFill="1" applyBorder="1" applyAlignment="1" applyProtection="1">
      <alignment horizontal="center" wrapText="1"/>
    </xf>
    <xf numFmtId="0" fontId="2"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0" borderId="0" xfId="0" applyFont="1" applyBorder="1" applyAlignment="1" applyProtection="1">
      <alignment horizontal="center" vertical="center"/>
    </xf>
    <xf numFmtId="0" fontId="2" fillId="2" borderId="0" xfId="0" applyFont="1" applyFill="1" applyBorder="1" applyAlignment="1" applyProtection="1">
      <alignment horizontal="right"/>
    </xf>
    <xf numFmtId="0" fontId="27" fillId="2" borderId="0" xfId="0" applyFont="1" applyFill="1" applyBorder="1" applyAlignment="1" applyProtection="1">
      <alignment horizontal="center"/>
    </xf>
    <xf numFmtId="0" fontId="16" fillId="0" borderId="2" xfId="0" applyFont="1" applyBorder="1" applyProtection="1"/>
    <xf numFmtId="0" fontId="7" fillId="2" borderId="3" xfId="0" applyFont="1" applyFill="1" applyBorder="1" applyAlignment="1" applyProtection="1">
      <alignment horizontal="right"/>
    </xf>
    <xf numFmtId="0" fontId="7" fillId="2" borderId="0" xfId="0" applyFont="1" applyFill="1" applyBorder="1" applyAlignment="1" applyProtection="1"/>
    <xf numFmtId="0" fontId="35" fillId="2" borderId="0" xfId="0" applyFont="1" applyFill="1" applyBorder="1" applyAlignment="1" applyProtection="1">
      <alignment horizontal="left" vertical="center"/>
    </xf>
    <xf numFmtId="0" fontId="35" fillId="2" borderId="1" xfId="0" applyFont="1" applyFill="1" applyBorder="1" applyAlignment="1" applyProtection="1">
      <alignment horizontal="left" vertical="center"/>
    </xf>
    <xf numFmtId="0" fontId="18" fillId="2" borderId="0" xfId="0" applyFont="1" applyFill="1" applyBorder="1" applyAlignment="1" applyProtection="1"/>
    <xf numFmtId="0" fontId="7" fillId="2" borderId="0" xfId="0" applyFont="1" applyFill="1" applyBorder="1" applyAlignment="1" applyProtection="1">
      <alignment horizontal="left" vertical="center"/>
    </xf>
    <xf numFmtId="0" fontId="0" fillId="2" borderId="2" xfId="0" applyFill="1" applyBorder="1" applyAlignment="1" applyProtection="1"/>
    <xf numFmtId="0" fontId="0" fillId="2" borderId="0" xfId="0" applyFill="1" applyBorder="1" applyAlignment="1" applyProtection="1"/>
    <xf numFmtId="0" fontId="0" fillId="2" borderId="0" xfId="0" applyFill="1" applyBorder="1" applyAlignment="1" applyProtection="1">
      <alignment horizontal="left"/>
    </xf>
    <xf numFmtId="0" fontId="0" fillId="2" borderId="3" xfId="0" applyFill="1" applyBorder="1" applyAlignment="1" applyProtection="1"/>
    <xf numFmtId="0" fontId="0" fillId="2" borderId="0" xfId="0" applyFill="1" applyBorder="1" applyAlignment="1" applyProtection="1">
      <alignment wrapText="1"/>
    </xf>
    <xf numFmtId="49" fontId="6" fillId="2" borderId="0" xfId="0" applyNumberFormat="1" applyFont="1" applyFill="1" applyBorder="1" applyAlignment="1" applyProtection="1">
      <alignment horizontal="left"/>
    </xf>
    <xf numFmtId="0" fontId="0" fillId="2" borderId="0" xfId="0" applyFill="1" applyBorder="1" applyAlignment="1" applyProtection="1">
      <alignment horizontal="center"/>
    </xf>
    <xf numFmtId="0" fontId="0" fillId="0" borderId="0" xfId="0" applyBorder="1" applyAlignment="1" applyProtection="1"/>
    <xf numFmtId="0" fontId="27" fillId="2" borderId="3" xfId="0" applyFont="1" applyFill="1" applyBorder="1" applyAlignment="1" applyProtection="1">
      <alignment horizontal="right"/>
    </xf>
    <xf numFmtId="164" fontId="16" fillId="2" borderId="3" xfId="0" applyNumberFormat="1" applyFont="1" applyFill="1" applyBorder="1" applyAlignment="1" applyProtection="1">
      <alignment horizontal="right"/>
    </xf>
    <xf numFmtId="0" fontId="0" fillId="2" borderId="3" xfId="0" applyFill="1" applyBorder="1" applyAlignment="1" applyProtection="1">
      <alignment horizontal="center"/>
    </xf>
    <xf numFmtId="0" fontId="2" fillId="2" borderId="0" xfId="0" applyFont="1" applyFill="1" applyBorder="1" applyAlignment="1" applyProtection="1">
      <alignment horizontal="left" vertical="center" indent="1"/>
    </xf>
    <xf numFmtId="0" fontId="16" fillId="2" borderId="8" xfId="0" applyFont="1" applyFill="1" applyBorder="1" applyAlignment="1" applyProtection="1">
      <alignment horizontal="left" vertical="center"/>
    </xf>
    <xf numFmtId="0" fontId="0" fillId="2" borderId="2" xfId="0" applyFill="1" applyBorder="1" applyProtection="1"/>
    <xf numFmtId="49" fontId="2" fillId="2" borderId="0" xfId="0" applyNumberFormat="1" applyFont="1" applyFill="1" applyBorder="1" applyAlignment="1" applyProtection="1">
      <alignment horizontal="left" vertical="center" wrapText="1"/>
    </xf>
    <xf numFmtId="0" fontId="16" fillId="2" borderId="4" xfId="0" applyFont="1" applyFill="1" applyBorder="1" applyAlignment="1" applyProtection="1"/>
    <xf numFmtId="0" fontId="26" fillId="2" borderId="5" xfId="0" applyFont="1" applyFill="1" applyBorder="1" applyAlignment="1" applyProtection="1">
      <alignment vertical="center"/>
    </xf>
    <xf numFmtId="0" fontId="0" fillId="0" borderId="0" xfId="0" applyFill="1" applyProtection="1"/>
    <xf numFmtId="0" fontId="7" fillId="2" borderId="3" xfId="0" applyFont="1" applyFill="1" applyBorder="1" applyAlignment="1" applyProtection="1"/>
    <xf numFmtId="0" fontId="27" fillId="2" borderId="2" xfId="0" applyFont="1" applyFill="1" applyBorder="1" applyAlignment="1" applyProtection="1"/>
    <xf numFmtId="49" fontId="2" fillId="2" borderId="0" xfId="0" applyNumberFormat="1" applyFont="1" applyFill="1" applyBorder="1" applyAlignment="1" applyProtection="1">
      <alignment horizontal="left"/>
    </xf>
    <xf numFmtId="0" fontId="18" fillId="2" borderId="2" xfId="0" applyFont="1" applyFill="1" applyBorder="1" applyAlignment="1" applyProtection="1"/>
    <xf numFmtId="0" fontId="18" fillId="0" borderId="0" xfId="0" applyFont="1" applyBorder="1" applyAlignment="1" applyProtection="1"/>
    <xf numFmtId="49" fontId="16" fillId="2" borderId="7" xfId="0" applyNumberFormat="1" applyFont="1" applyFill="1" applyBorder="1" applyAlignment="1" applyProtection="1">
      <alignment horizontal="left"/>
      <protection locked="0"/>
    </xf>
    <xf numFmtId="0" fontId="27" fillId="2" borderId="3" xfId="0" applyFont="1" applyFill="1" applyBorder="1" applyAlignment="1" applyProtection="1"/>
    <xf numFmtId="49" fontId="2" fillId="2" borderId="0" xfId="0" applyNumberFormat="1" applyFont="1" applyFill="1" applyBorder="1" applyAlignment="1" applyProtection="1"/>
    <xf numFmtId="0" fontId="2" fillId="2" borderId="1" xfId="0" applyFont="1" applyFill="1" applyBorder="1" applyAlignment="1" applyProtection="1"/>
    <xf numFmtId="0" fontId="2" fillId="2" borderId="2" xfId="0" applyFont="1" applyFill="1" applyBorder="1" applyAlignment="1" applyProtection="1"/>
    <xf numFmtId="0" fontId="2" fillId="0" borderId="0" xfId="0" applyFont="1" applyFill="1" applyBorder="1" applyAlignment="1" applyProtection="1"/>
    <xf numFmtId="49" fontId="16" fillId="2" borderId="7" xfId="0" applyNumberFormat="1" applyFont="1" applyFill="1" applyBorder="1" applyAlignment="1" applyProtection="1">
      <alignment wrapText="1"/>
      <protection locked="0"/>
    </xf>
    <xf numFmtId="0" fontId="0" fillId="2" borderId="0" xfId="0" applyFill="1" applyBorder="1" applyAlignment="1" applyProtection="1">
      <alignment vertical="center"/>
    </xf>
    <xf numFmtId="0" fontId="2" fillId="2" borderId="0" xfId="0" applyFont="1" applyFill="1" applyBorder="1" applyAlignment="1" applyProtection="1">
      <alignment horizontal="left" vertical="top" wrapText="1"/>
    </xf>
    <xf numFmtId="0" fontId="29" fillId="2" borderId="1" xfId="0" applyFont="1" applyFill="1" applyBorder="1" applyAlignment="1" applyProtection="1">
      <alignment horizontal="left" vertical="center"/>
    </xf>
    <xf numFmtId="0" fontId="2" fillId="0" borderId="0" xfId="0" applyFont="1" applyBorder="1" applyProtection="1"/>
    <xf numFmtId="0" fontId="24" fillId="2" borderId="2" xfId="0" applyFont="1" applyFill="1" applyBorder="1" applyAlignment="1" applyProtection="1"/>
    <xf numFmtId="0" fontId="2" fillId="2" borderId="0" xfId="0" applyFont="1" applyFill="1" applyBorder="1" applyAlignment="1" applyProtection="1">
      <alignment wrapText="1"/>
    </xf>
    <xf numFmtId="0" fontId="24" fillId="2" borderId="0" xfId="0" applyFont="1" applyFill="1" applyBorder="1" applyAlignment="1" applyProtection="1">
      <alignment horizontal="right" vertical="center" wrapText="1"/>
    </xf>
    <xf numFmtId="0" fontId="2" fillId="2" borderId="3" xfId="0" applyFont="1" applyFill="1" applyBorder="1" applyAlignment="1" applyProtection="1"/>
    <xf numFmtId="165" fontId="16" fillId="2" borderId="7" xfId="0" applyNumberFormat="1" applyFont="1" applyFill="1" applyBorder="1" applyAlignment="1" applyProtection="1">
      <alignment horizontal="right"/>
      <protection locked="0"/>
    </xf>
    <xf numFmtId="0" fontId="16" fillId="2" borderId="0" xfId="0" applyNumberFormat="1" applyFont="1" applyFill="1" applyBorder="1" applyAlignment="1" applyProtection="1"/>
    <xf numFmtId="0" fontId="16" fillId="2" borderId="3" xfId="0" applyNumberFormat="1" applyFont="1" applyFill="1" applyBorder="1" applyAlignment="1" applyProtection="1"/>
    <xf numFmtId="0" fontId="16" fillId="2" borderId="0" xfId="0" applyNumberFormat="1" applyFont="1" applyFill="1" applyBorder="1" applyProtection="1"/>
    <xf numFmtId="0" fontId="16" fillId="2" borderId="3" xfId="0" applyNumberFormat="1" applyFont="1" applyFill="1" applyBorder="1" applyProtection="1"/>
    <xf numFmtId="0" fontId="24" fillId="2" borderId="0" xfId="0" applyFont="1" applyFill="1" applyBorder="1" applyAlignment="1" applyProtection="1">
      <alignment vertical="center"/>
    </xf>
    <xf numFmtId="0" fontId="10" fillId="2" borderId="0" xfId="0" applyNumberFormat="1" applyFont="1" applyFill="1" applyBorder="1" applyAlignment="1" applyProtection="1"/>
    <xf numFmtId="0" fontId="10" fillId="2" borderId="0" xfId="0" applyNumberFormat="1" applyFont="1" applyFill="1" applyBorder="1" applyProtection="1"/>
    <xf numFmtId="0" fontId="10" fillId="2" borderId="3" xfId="0" applyNumberFormat="1" applyFont="1" applyFill="1" applyBorder="1" applyAlignment="1" applyProtection="1"/>
    <xf numFmtId="0" fontId="16" fillId="2" borderId="7" xfId="0" applyNumberFormat="1" applyFont="1" applyFill="1" applyBorder="1" applyAlignment="1" applyProtection="1">
      <alignment horizontal="right"/>
      <protection locked="0"/>
    </xf>
    <xf numFmtId="0" fontId="7" fillId="2" borderId="0" xfId="0" applyFont="1" applyFill="1" applyBorder="1" applyAlignment="1" applyProtection="1">
      <alignment horizontal="left"/>
    </xf>
    <xf numFmtId="0" fontId="39" fillId="2" borderId="0" xfId="0" applyFont="1" applyFill="1" applyBorder="1" applyAlignment="1" applyProtection="1">
      <alignment horizontal="right"/>
    </xf>
    <xf numFmtId="0" fontId="3" fillId="2" borderId="0" xfId="0" applyFont="1" applyFill="1" applyBorder="1" applyAlignment="1" applyProtection="1">
      <alignment horizontal="right"/>
    </xf>
    <xf numFmtId="0" fontId="3" fillId="2" borderId="0" xfId="0" applyFont="1" applyFill="1" applyBorder="1" applyAlignment="1" applyProtection="1">
      <alignment horizontal="center"/>
    </xf>
    <xf numFmtId="0" fontId="3" fillId="2" borderId="0" xfId="0" applyFont="1" applyFill="1" applyBorder="1" applyAlignment="1" applyProtection="1">
      <alignment horizontal="left" vertical="center"/>
    </xf>
    <xf numFmtId="0" fontId="25" fillId="2" borderId="0" xfId="0" applyFont="1" applyFill="1" applyBorder="1" applyAlignment="1" applyProtection="1">
      <alignment horizontal="center"/>
    </xf>
    <xf numFmtId="0" fontId="3" fillId="2" borderId="0" xfId="0" applyFont="1" applyFill="1" applyBorder="1" applyAlignment="1" applyProtection="1">
      <alignment vertical="center"/>
    </xf>
    <xf numFmtId="0" fontId="25" fillId="2" borderId="0" xfId="0" applyFont="1" applyFill="1" applyBorder="1" applyAlignment="1" applyProtection="1">
      <alignment horizontal="center" vertical="center"/>
    </xf>
    <xf numFmtId="0" fontId="3" fillId="2" borderId="0" xfId="0" applyFont="1" applyFill="1" applyBorder="1" applyAlignment="1" applyProtection="1">
      <alignment horizontal="right" vertical="center"/>
    </xf>
    <xf numFmtId="0" fontId="25" fillId="2" borderId="0" xfId="0" applyFont="1" applyFill="1" applyBorder="1" applyAlignment="1" applyProtection="1">
      <alignment horizontal="right"/>
    </xf>
    <xf numFmtId="0" fontId="3" fillId="2" borderId="0" xfId="0" applyFont="1" applyFill="1" applyBorder="1" applyAlignment="1" applyProtection="1">
      <alignment horizontal="center" vertical="center"/>
    </xf>
    <xf numFmtId="0" fontId="16" fillId="2" borderId="9" xfId="0" applyFont="1" applyFill="1" applyBorder="1" applyAlignment="1" applyProtection="1">
      <alignment horizontal="left" vertical="center"/>
    </xf>
    <xf numFmtId="0" fontId="24" fillId="2" borderId="9" xfId="0" applyFont="1" applyFill="1" applyBorder="1" applyAlignment="1" applyProtection="1">
      <alignment horizontal="center"/>
    </xf>
    <xf numFmtId="0" fontId="16" fillId="2" borderId="0" xfId="0" applyNumberFormat="1" applyFont="1" applyFill="1" applyBorder="1" applyAlignment="1" applyProtection="1">
      <alignment horizontal="center"/>
    </xf>
    <xf numFmtId="0" fontId="16" fillId="2" borderId="3" xfId="0" applyNumberFormat="1" applyFont="1" applyFill="1" applyBorder="1" applyAlignment="1" applyProtection="1">
      <alignment horizontal="center"/>
    </xf>
    <xf numFmtId="167" fontId="24" fillId="2" borderId="0" xfId="0" applyNumberFormat="1" applyFont="1" applyFill="1" applyBorder="1" applyAlignment="1" applyProtection="1">
      <alignment horizontal="center"/>
    </xf>
    <xf numFmtId="0" fontId="5" fillId="2" borderId="0" xfId="0" applyFont="1" applyFill="1" applyBorder="1" applyAlignment="1" applyProtection="1"/>
    <xf numFmtId="0" fontId="6" fillId="2" borderId="0" xfId="0" applyFont="1" applyFill="1" applyBorder="1" applyAlignment="1" applyProtection="1">
      <alignment horizontal="left" wrapText="1"/>
    </xf>
    <xf numFmtId="0" fontId="0" fillId="0" borderId="0" xfId="0" applyAlignment="1" applyProtection="1"/>
    <xf numFmtId="0" fontId="24" fillId="2" borderId="0" xfId="0" applyFont="1" applyFill="1" applyBorder="1" applyAlignment="1" applyProtection="1">
      <alignment horizontal="left"/>
    </xf>
    <xf numFmtId="0" fontId="2" fillId="2" borderId="0"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0" fillId="2" borderId="1" xfId="0" applyFill="1" applyBorder="1" applyAlignment="1">
      <alignment horizontal="center" wrapText="1"/>
    </xf>
    <xf numFmtId="0" fontId="0" fillId="2" borderId="0" xfId="0" applyFill="1" applyBorder="1" applyAlignment="1">
      <alignment horizontal="left" wrapText="1"/>
    </xf>
    <xf numFmtId="0" fontId="0" fillId="2" borderId="2" xfId="0" applyFill="1" applyBorder="1" applyAlignment="1">
      <alignment horizontal="center" wrapText="1"/>
    </xf>
    <xf numFmtId="0" fontId="6" fillId="2" borderId="1" xfId="0" applyFont="1" applyFill="1" applyBorder="1" applyAlignment="1" applyProtection="1">
      <alignment horizontal="left" vertical="center" wrapText="1" indent="1"/>
    </xf>
    <xf numFmtId="0" fontId="6" fillId="2" borderId="2" xfId="0" applyFont="1" applyFill="1" applyBorder="1" applyAlignment="1" applyProtection="1">
      <alignment horizontal="left" vertical="center" wrapText="1" indent="1"/>
    </xf>
    <xf numFmtId="0" fontId="0" fillId="2" borderId="0" xfId="0" applyFill="1" applyBorder="1" applyAlignment="1" applyProtection="1">
      <alignment horizontal="left" wrapText="1"/>
      <protection hidden="1"/>
    </xf>
    <xf numFmtId="0" fontId="0" fillId="2" borderId="2" xfId="0" applyFill="1" applyBorder="1" applyAlignment="1" applyProtection="1">
      <alignment horizontal="left" wrapText="1"/>
      <protection hidden="1"/>
    </xf>
    <xf numFmtId="0" fontId="2" fillId="2" borderId="2" xfId="0" applyFont="1" applyFill="1" applyBorder="1" applyAlignment="1" applyProtection="1">
      <alignment horizontal="left" vertical="center" wrapText="1" indent="1"/>
    </xf>
    <xf numFmtId="0" fontId="0" fillId="2" borderId="1" xfId="0" applyFill="1" applyBorder="1" applyAlignment="1">
      <alignment horizontal="right" vertical="top" wrapText="1"/>
    </xf>
    <xf numFmtId="0" fontId="24" fillId="2" borderId="1" xfId="0" quotePrefix="1" applyFont="1" applyFill="1" applyBorder="1" applyAlignment="1" applyProtection="1">
      <alignment horizontal="right" vertical="top" wrapText="1"/>
    </xf>
    <xf numFmtId="0" fontId="24" fillId="2" borderId="2" xfId="0" applyFont="1" applyFill="1" applyBorder="1" applyAlignment="1" applyProtection="1">
      <alignment horizontal="left" wrapText="1" indent="1"/>
    </xf>
    <xf numFmtId="0" fontId="47" fillId="2" borderId="1" xfId="0" applyFont="1" applyFill="1" applyBorder="1" applyAlignment="1" applyProtection="1">
      <alignment horizontal="right" vertical="top" wrapText="1"/>
    </xf>
    <xf numFmtId="0" fontId="47" fillId="2" borderId="0" xfId="0" applyFont="1" applyFill="1" applyBorder="1" applyAlignment="1" applyProtection="1">
      <alignment horizontal="left" wrapText="1"/>
    </xf>
    <xf numFmtId="0" fontId="47" fillId="2" borderId="2" xfId="0" applyFont="1" applyFill="1" applyBorder="1" applyAlignment="1" applyProtection="1">
      <alignment horizontal="left" wrapText="1" indent="1"/>
    </xf>
    <xf numFmtId="0" fontId="0" fillId="2" borderId="1" xfId="0" applyFill="1" applyBorder="1" applyProtection="1"/>
    <xf numFmtId="0" fontId="7" fillId="2" borderId="1" xfId="0" applyFont="1" applyFill="1" applyBorder="1" applyAlignment="1" applyProtection="1">
      <alignment horizontal="left" indent="1"/>
    </xf>
    <xf numFmtId="0" fontId="7" fillId="2" borderId="2" xfId="0" applyFont="1" applyFill="1" applyBorder="1" applyAlignment="1" applyProtection="1">
      <alignment horizontal="left" indent="1"/>
    </xf>
    <xf numFmtId="0" fontId="31" fillId="2" borderId="1" xfId="3" applyFill="1" applyBorder="1" applyAlignment="1" applyProtection="1">
      <alignment horizontal="left" indent="2"/>
    </xf>
    <xf numFmtId="0" fontId="31" fillId="2" borderId="0" xfId="3" applyFill="1" applyBorder="1" applyAlignment="1" applyProtection="1">
      <alignment horizontal="left"/>
    </xf>
    <xf numFmtId="0" fontId="31" fillId="2" borderId="2" xfId="3" applyFill="1" applyBorder="1" applyAlignment="1" applyProtection="1">
      <alignment horizontal="left" indent="2"/>
    </xf>
    <xf numFmtId="0" fontId="31" fillId="2" borderId="1" xfId="3" applyFill="1" applyBorder="1" applyAlignment="1" applyProtection="1">
      <alignment horizontal="left" indent="4"/>
    </xf>
    <xf numFmtId="0" fontId="31" fillId="2" borderId="2" xfId="3" applyFill="1" applyBorder="1" applyAlignment="1" applyProtection="1">
      <alignment horizontal="left" indent="4"/>
    </xf>
    <xf numFmtId="0" fontId="0" fillId="2" borderId="4" xfId="0" applyFill="1" applyBorder="1" applyAlignment="1" applyProtection="1">
      <alignment horizontal="left" indent="1"/>
    </xf>
    <xf numFmtId="0" fontId="0" fillId="2" borderId="5" xfId="0" applyFill="1" applyBorder="1" applyAlignment="1" applyProtection="1">
      <alignment horizontal="left"/>
    </xf>
    <xf numFmtId="0" fontId="0" fillId="2" borderId="6" xfId="0" applyFill="1" applyBorder="1" applyAlignment="1" applyProtection="1">
      <alignment horizontal="left" indent="1"/>
    </xf>
    <xf numFmtId="0" fontId="18" fillId="2" borderId="1" xfId="0" applyFont="1" applyFill="1" applyBorder="1" applyAlignment="1" applyProtection="1"/>
    <xf numFmtId="0" fontId="7" fillId="0" borderId="0" xfId="0" applyFont="1" applyAlignment="1" applyProtection="1"/>
    <xf numFmtId="0" fontId="0" fillId="2" borderId="0" xfId="0" applyFill="1" applyBorder="1" applyAlignment="1"/>
    <xf numFmtId="0" fontId="0" fillId="2" borderId="0" xfId="0" applyFill="1" applyAlignment="1"/>
    <xf numFmtId="0" fontId="18" fillId="0" borderId="0" xfId="0" applyFont="1" applyFill="1" applyBorder="1" applyAlignment="1" applyProtection="1"/>
    <xf numFmtId="0" fontId="16" fillId="2" borderId="1" xfId="0" applyFont="1" applyFill="1" applyBorder="1" applyAlignment="1" applyProtection="1">
      <alignment wrapText="1"/>
    </xf>
    <xf numFmtId="0" fontId="0" fillId="2" borderId="5" xfId="0" applyFill="1" applyBorder="1" applyAlignment="1" applyProtection="1"/>
    <xf numFmtId="0" fontId="0" fillId="2" borderId="6" xfId="0" applyFill="1" applyBorder="1" applyAlignment="1" applyProtection="1"/>
    <xf numFmtId="0" fontId="6" fillId="0" borderId="0" xfId="0" applyFont="1" applyAlignment="1" applyProtection="1"/>
    <xf numFmtId="0" fontId="6" fillId="2" borderId="1" xfId="0" applyFont="1" applyFill="1" applyBorder="1" applyAlignment="1" applyProtection="1"/>
    <xf numFmtId="0" fontId="6" fillId="2" borderId="2" xfId="0" applyFont="1" applyFill="1" applyBorder="1" applyAlignment="1" applyProtection="1"/>
    <xf numFmtId="0" fontId="6" fillId="2" borderId="4" xfId="0" applyFont="1" applyFill="1" applyBorder="1" applyAlignment="1" applyProtection="1"/>
    <xf numFmtId="0" fontId="6" fillId="2" borderId="5" xfId="0" applyFont="1" applyFill="1" applyBorder="1" applyAlignment="1" applyProtection="1"/>
    <xf numFmtId="0" fontId="6" fillId="2" borderId="6" xfId="0" applyFont="1" applyFill="1" applyBorder="1" applyAlignment="1" applyProtection="1"/>
    <xf numFmtId="0" fontId="6" fillId="2" borderId="0" xfId="0" applyFont="1" applyFill="1" applyAlignment="1" applyProtection="1"/>
    <xf numFmtId="0" fontId="8" fillId="3" borderId="1" xfId="0" applyFont="1" applyFill="1" applyBorder="1" applyAlignment="1" applyProtection="1"/>
    <xf numFmtId="0" fontId="9" fillId="3" borderId="0" xfId="0" applyFont="1" applyFill="1" applyBorder="1" applyAlignment="1" applyProtection="1"/>
    <xf numFmtId="0" fontId="8" fillId="3" borderId="2" xfId="0" applyFont="1" applyFill="1" applyBorder="1" applyAlignment="1" applyProtection="1"/>
    <xf numFmtId="0" fontId="4" fillId="3" borderId="1" xfId="0" applyFont="1" applyFill="1" applyBorder="1" applyAlignment="1" applyProtection="1">
      <alignment horizontal="left" indent="1"/>
    </xf>
    <xf numFmtId="0" fontId="4" fillId="3" borderId="0" xfId="0" applyFont="1" applyFill="1" applyBorder="1" applyAlignment="1" applyProtection="1">
      <alignment horizontal="left" indent="1"/>
    </xf>
    <xf numFmtId="0" fontId="4" fillId="3" borderId="2" xfId="0" applyFont="1" applyFill="1" applyBorder="1" applyAlignment="1" applyProtection="1">
      <alignment horizontal="left" indent="1"/>
    </xf>
    <xf numFmtId="0" fontId="4" fillId="3" borderId="0" xfId="0" applyFont="1" applyFill="1" applyBorder="1" applyAlignment="1" applyProtection="1">
      <alignment horizontal="left"/>
    </xf>
    <xf numFmtId="0" fontId="4" fillId="3" borderId="0" xfId="0" applyFont="1" applyFill="1" applyBorder="1" applyAlignment="1" applyProtection="1">
      <alignment horizontal="left" vertical="center"/>
    </xf>
    <xf numFmtId="0" fontId="0" fillId="3" borderId="2" xfId="0" applyFill="1" applyBorder="1" applyAlignment="1" applyProtection="1"/>
    <xf numFmtId="0" fontId="0" fillId="3" borderId="0" xfId="0" applyFill="1" applyAlignment="1"/>
    <xf numFmtId="0" fontId="16" fillId="2" borderId="1" xfId="0" applyFont="1" applyFill="1" applyBorder="1" applyAlignment="1" applyProtection="1">
      <alignment vertical="center"/>
    </xf>
    <xf numFmtId="49" fontId="2" fillId="2" borderId="7" xfId="0" applyNumberFormat="1" applyFont="1" applyFill="1" applyBorder="1" applyAlignment="1" applyProtection="1">
      <alignment horizontal="left" vertical="center"/>
      <protection locked="0"/>
    </xf>
    <xf numFmtId="0" fontId="15" fillId="2" borderId="2" xfId="0" applyFont="1" applyFill="1" applyBorder="1" applyAlignment="1" applyProtection="1">
      <alignment vertical="center"/>
    </xf>
    <xf numFmtId="0" fontId="0" fillId="0" borderId="0" xfId="0" applyAlignment="1" applyProtection="1">
      <alignment vertical="center"/>
    </xf>
    <xf numFmtId="0" fontId="8" fillId="3" borderId="1" xfId="0" applyFont="1" applyFill="1" applyBorder="1" applyAlignment="1" applyProtection="1">
      <alignment vertical="center"/>
    </xf>
    <xf numFmtId="0" fontId="9" fillId="3" borderId="0" xfId="0" applyFont="1" applyFill="1" applyBorder="1" applyAlignment="1" applyProtection="1">
      <alignment vertical="center"/>
    </xf>
    <xf numFmtId="0" fontId="8" fillId="3" borderId="2" xfId="0" applyFont="1" applyFill="1" applyBorder="1" applyAlignment="1" applyProtection="1">
      <alignment vertical="center"/>
    </xf>
    <xf numFmtId="49" fontId="6" fillId="2" borderId="5" xfId="0" applyNumberFormat="1" applyFont="1" applyFill="1" applyBorder="1" applyAlignment="1" applyProtection="1">
      <alignment horizontal="left"/>
    </xf>
    <xf numFmtId="0" fontId="6" fillId="0" borderId="0" xfId="0" applyFont="1" applyBorder="1" applyAlignment="1" applyProtection="1"/>
    <xf numFmtId="0" fontId="27" fillId="0" borderId="0" xfId="0" applyFont="1" applyBorder="1" applyAlignment="1" applyProtection="1"/>
    <xf numFmtId="0" fontId="0" fillId="2" borderId="9" xfId="0" applyFill="1" applyBorder="1" applyAlignment="1" applyProtection="1"/>
    <xf numFmtId="0" fontId="29" fillId="3" borderId="1" xfId="0" applyFont="1" applyFill="1" applyBorder="1" applyAlignment="1" applyProtection="1"/>
    <xf numFmtId="0" fontId="30" fillId="3" borderId="1" xfId="0" applyFont="1" applyFill="1" applyBorder="1" applyAlignment="1" applyProtection="1"/>
    <xf numFmtId="0" fontId="14" fillId="3" borderId="1" xfId="0" applyFont="1" applyFill="1" applyBorder="1" applyAlignment="1" applyProtection="1">
      <alignment vertical="center"/>
    </xf>
    <xf numFmtId="0" fontId="15" fillId="3" borderId="2" xfId="0" applyFont="1" applyFill="1" applyBorder="1" applyAlignment="1" applyProtection="1">
      <alignment vertical="center"/>
    </xf>
    <xf numFmtId="0" fontId="15" fillId="2" borderId="1" xfId="0" applyFont="1" applyFill="1" applyBorder="1" applyAlignment="1" applyProtection="1"/>
    <xf numFmtId="0" fontId="7" fillId="2" borderId="9" xfId="0" applyFont="1" applyFill="1" applyBorder="1" applyAlignment="1" applyProtection="1"/>
    <xf numFmtId="0" fontId="18" fillId="2" borderId="0" xfId="0" applyNumberFormat="1" applyFont="1" applyFill="1" applyBorder="1" applyAlignment="1" applyProtection="1"/>
    <xf numFmtId="0" fontId="27" fillId="2" borderId="0" xfId="0" applyNumberFormat="1" applyFont="1" applyFill="1" applyBorder="1" applyAlignment="1" applyProtection="1"/>
    <xf numFmtId="0" fontId="5" fillId="2" borderId="2" xfId="0" applyFont="1" applyFill="1" applyBorder="1" applyAlignment="1" applyProtection="1"/>
    <xf numFmtId="0" fontId="16" fillId="2" borderId="5" xfId="0" applyFont="1" applyFill="1" applyBorder="1" applyAlignment="1" applyProtection="1"/>
    <xf numFmtId="0" fontId="16" fillId="2" borderId="6" xfId="0" applyFont="1" applyFill="1" applyBorder="1" applyAlignment="1" applyProtection="1"/>
    <xf numFmtId="0" fontId="16" fillId="0" borderId="0" xfId="0" applyNumberFormat="1" applyFont="1" applyBorder="1" applyAlignment="1" applyProtection="1"/>
    <xf numFmtId="0" fontId="16" fillId="4" borderId="7" xfId="0" applyNumberFormat="1" applyFont="1" applyFill="1" applyBorder="1" applyAlignment="1" applyProtection="1">
      <alignment horizontal="right"/>
      <protection locked="0"/>
    </xf>
    <xf numFmtId="0" fontId="4" fillId="3" borderId="1" xfId="0" applyFont="1" applyFill="1" applyBorder="1" applyAlignment="1" applyProtection="1">
      <alignment horizontal="left" vertical="center"/>
    </xf>
    <xf numFmtId="0" fontId="0" fillId="3" borderId="0" xfId="0" applyFill="1" applyBorder="1" applyAlignment="1" applyProtection="1">
      <alignment horizontal="left" vertical="center"/>
    </xf>
    <xf numFmtId="0" fontId="0" fillId="3" borderId="2" xfId="0" applyFill="1" applyBorder="1" applyAlignment="1" applyProtection="1">
      <alignment horizontal="left" vertical="center"/>
    </xf>
    <xf numFmtId="0" fontId="7" fillId="2" borderId="0" xfId="0" applyFont="1" applyFill="1" applyBorder="1" applyAlignment="1" applyProtection="1">
      <alignment horizontal="left" vertical="center" wrapText="1"/>
    </xf>
    <xf numFmtId="0" fontId="27" fillId="2" borderId="0" xfId="0" applyFont="1" applyFill="1" applyBorder="1" applyAlignment="1" applyProtection="1">
      <alignment wrapText="1"/>
    </xf>
    <xf numFmtId="0" fontId="42" fillId="2" borderId="9" xfId="0" applyFont="1" applyFill="1" applyBorder="1" applyAlignment="1" applyProtection="1">
      <alignment horizontal="left"/>
    </xf>
    <xf numFmtId="0" fontId="0" fillId="2" borderId="0" xfId="0" applyFill="1" applyBorder="1" applyAlignment="1" applyProtection="1">
      <alignment horizontal="left" indent="1"/>
    </xf>
    <xf numFmtId="0" fontId="16" fillId="2" borderId="9" xfId="0" applyFont="1" applyFill="1" applyBorder="1" applyAlignment="1" applyProtection="1"/>
    <xf numFmtId="0" fontId="16" fillId="3" borderId="0" xfId="0" applyFont="1" applyFill="1" applyBorder="1" applyAlignment="1" applyProtection="1"/>
    <xf numFmtId="0" fontId="4" fillId="3" borderId="0" xfId="0" applyFont="1" applyFill="1" applyBorder="1" applyAlignment="1" applyProtection="1">
      <alignment vertical="center"/>
    </xf>
    <xf numFmtId="0" fontId="16" fillId="3" borderId="0" xfId="0" applyFont="1" applyFill="1" applyBorder="1" applyAlignment="1" applyProtection="1">
      <alignment horizontal="center"/>
    </xf>
    <xf numFmtId="164" fontId="16" fillId="3" borderId="0" xfId="0" applyNumberFormat="1" applyFont="1" applyFill="1" applyBorder="1" applyAlignment="1" applyProtection="1">
      <alignment horizontal="right"/>
    </xf>
    <xf numFmtId="0" fontId="10" fillId="3" borderId="0" xfId="0" applyFont="1" applyFill="1" applyBorder="1" applyAlignment="1" applyProtection="1">
      <alignment horizontal="center"/>
    </xf>
    <xf numFmtId="164" fontId="16" fillId="3" borderId="0" xfId="0" applyNumberFormat="1" applyFont="1" applyFill="1" applyBorder="1" applyAlignment="1" applyProtection="1"/>
    <xf numFmtId="0" fontId="16" fillId="3" borderId="2" xfId="0" applyFont="1" applyFill="1" applyBorder="1" applyAlignment="1" applyProtection="1"/>
    <xf numFmtId="0" fontId="43" fillId="2" borderId="0" xfId="0" applyFont="1" applyFill="1" applyBorder="1" applyAlignment="1" applyProtection="1"/>
    <xf numFmtId="0" fontId="45" fillId="2" borderId="0" xfId="0" applyFont="1" applyFill="1" applyBorder="1" applyAlignment="1" applyProtection="1"/>
    <xf numFmtId="0" fontId="18" fillId="2" borderId="0" xfId="0" applyFont="1" applyFill="1" applyBorder="1" applyAlignment="1" applyProtection="1">
      <alignment horizontal="right" indent="1"/>
    </xf>
    <xf numFmtId="0" fontId="27" fillId="2" borderId="0" xfId="0" applyFont="1" applyFill="1" applyBorder="1" applyAlignment="1" applyProtection="1">
      <alignment horizontal="right" indent="1"/>
    </xf>
    <xf numFmtId="0" fontId="27" fillId="2" borderId="0" xfId="0" applyFont="1" applyFill="1" applyBorder="1" applyAlignment="1" applyProtection="1">
      <alignment horizontal="right" wrapText="1" indent="1"/>
    </xf>
    <xf numFmtId="0" fontId="16" fillId="2" borderId="3" xfId="0" applyFont="1" applyFill="1" applyBorder="1" applyAlignment="1" applyProtection="1">
      <alignment vertical="center"/>
    </xf>
    <xf numFmtId="0" fontId="0" fillId="2" borderId="3" xfId="0" applyFill="1" applyBorder="1" applyAlignment="1" applyProtection="1">
      <alignment vertical="center"/>
    </xf>
    <xf numFmtId="0" fontId="0" fillId="2" borderId="0" xfId="0" applyFill="1" applyBorder="1" applyAlignment="1" applyProtection="1">
      <alignment horizontal="right" vertical="center" indent="1"/>
    </xf>
    <xf numFmtId="0" fontId="16" fillId="2" borderId="0" xfId="0" applyFont="1" applyFill="1" applyBorder="1" applyAlignment="1" applyProtection="1">
      <alignment horizontal="right" vertical="center" indent="1"/>
    </xf>
    <xf numFmtId="0" fontId="27" fillId="2" borderId="0" xfId="0" applyFont="1" applyFill="1" applyBorder="1" applyAlignment="1" applyProtection="1">
      <alignment horizontal="left" vertical="center" indent="1"/>
    </xf>
    <xf numFmtId="0" fontId="27" fillId="2" borderId="3" xfId="0" applyFont="1" applyFill="1" applyBorder="1" applyAlignment="1" applyProtection="1">
      <alignment vertical="center"/>
    </xf>
    <xf numFmtId="0" fontId="42" fillId="0" borderId="2" xfId="0" applyFont="1" applyBorder="1" applyAlignment="1"/>
    <xf numFmtId="0" fontId="24" fillId="2" borderId="0" xfId="0" applyFont="1" applyFill="1" applyBorder="1" applyAlignment="1" applyProtection="1"/>
    <xf numFmtId="0" fontId="27" fillId="0" borderId="0" xfId="0" applyFont="1" applyFill="1" applyBorder="1" applyAlignment="1" applyProtection="1"/>
    <xf numFmtId="0" fontId="24" fillId="2" borderId="9" xfId="0" applyFont="1" applyFill="1" applyBorder="1" applyAlignment="1" applyProtection="1">
      <alignment horizontal="left"/>
    </xf>
    <xf numFmtId="0" fontId="24" fillId="2" borderId="9" xfId="0" applyFont="1" applyFill="1" applyBorder="1" applyAlignment="1" applyProtection="1"/>
    <xf numFmtId="0" fontId="2" fillId="2" borderId="0" xfId="0" applyFont="1" applyFill="1" applyBorder="1" applyAlignment="1" applyProtection="1">
      <alignment horizontal="right" vertical="center" indent="1"/>
    </xf>
    <xf numFmtId="0" fontId="6" fillId="2" borderId="3" xfId="0" applyFont="1" applyFill="1" applyBorder="1" applyAlignment="1" applyProtection="1"/>
    <xf numFmtId="0" fontId="53" fillId="2" borderId="0" xfId="0" applyFont="1" applyFill="1" applyBorder="1" applyAlignment="1" applyProtection="1"/>
    <xf numFmtId="0" fontId="6" fillId="2" borderId="0"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0" xfId="0" applyFont="1" applyFill="1" applyBorder="1" applyAlignment="1" applyProtection="1">
      <alignment horizontal="right" vertical="center"/>
    </xf>
    <xf numFmtId="0" fontId="6" fillId="2" borderId="0" xfId="0" applyFont="1" applyFill="1" applyBorder="1" applyAlignment="1" applyProtection="1">
      <alignment horizontal="right" vertical="center"/>
    </xf>
    <xf numFmtId="0" fontId="6" fillId="2" borderId="3" xfId="0" applyFont="1" applyFill="1" applyBorder="1" applyAlignment="1" applyProtection="1">
      <alignment horizontal="center"/>
    </xf>
    <xf numFmtId="0" fontId="2" fillId="2" borderId="0" xfId="0" applyFont="1" applyFill="1" applyBorder="1" applyAlignment="1"/>
    <xf numFmtId="0" fontId="6" fillId="2" borderId="0" xfId="0" applyFont="1" applyFill="1" applyBorder="1" applyAlignment="1"/>
    <xf numFmtId="0" fontId="6" fillId="2" borderId="0" xfId="0" applyFont="1" applyFill="1" applyBorder="1" applyAlignment="1" applyProtection="1">
      <alignment horizontal="left" vertical="center"/>
    </xf>
    <xf numFmtId="0" fontId="6" fillId="0" borderId="1" xfId="0" applyFont="1" applyBorder="1" applyAlignment="1" applyProtection="1"/>
    <xf numFmtId="0" fontId="24" fillId="2" borderId="0" xfId="0" applyFont="1" applyFill="1" applyBorder="1" applyAlignment="1" applyProtection="1">
      <alignment horizontal="left" vertical="top"/>
    </xf>
    <xf numFmtId="0" fontId="7" fillId="2" borderId="9" xfId="0" applyFont="1" applyFill="1" applyBorder="1" applyAlignment="1" applyProtection="1">
      <alignment horizontal="left" vertical="center"/>
    </xf>
    <xf numFmtId="0" fontId="27" fillId="2" borderId="0" xfId="0" applyFont="1" applyFill="1" applyAlignment="1" applyProtection="1">
      <alignment horizontal="left" wrapText="1"/>
    </xf>
    <xf numFmtId="0" fontId="2" fillId="2" borderId="0" xfId="0" applyFont="1" applyFill="1" applyBorder="1" applyAlignment="1">
      <alignment wrapText="1"/>
    </xf>
    <xf numFmtId="0" fontId="4" fillId="3" borderId="0" xfId="0" applyFont="1" applyFill="1" applyBorder="1" applyAlignment="1" applyProtection="1"/>
    <xf numFmtId="0" fontId="4" fillId="3" borderId="0" xfId="0" applyFont="1" applyFill="1" applyBorder="1" applyAlignment="1" applyProtection="1">
      <alignment horizontal="center"/>
    </xf>
    <xf numFmtId="0" fontId="4" fillId="3" borderId="0" xfId="0" applyNumberFormat="1" applyFont="1" applyFill="1" applyBorder="1" applyAlignment="1" applyProtection="1"/>
    <xf numFmtId="0" fontId="4" fillId="3" borderId="2" xfId="0" applyFont="1" applyFill="1" applyBorder="1" applyAlignment="1" applyProtection="1"/>
    <xf numFmtId="0" fontId="54" fillId="3" borderId="0" xfId="0" applyFont="1" applyFill="1" applyBorder="1" applyAlignment="1" applyProtection="1"/>
    <xf numFmtId="0" fontId="9" fillId="3" borderId="0" xfId="0" applyFont="1" applyFill="1" applyBorder="1" applyAlignment="1" applyProtection="1">
      <alignment horizontal="left" vertical="center"/>
    </xf>
    <xf numFmtId="0" fontId="54" fillId="3" borderId="0" xfId="0" applyFont="1" applyFill="1" applyBorder="1" applyAlignment="1" applyProtection="1">
      <alignment horizontal="center"/>
    </xf>
    <xf numFmtId="164" fontId="54" fillId="3" borderId="0" xfId="0" applyNumberFormat="1" applyFont="1" applyFill="1" applyBorder="1" applyAlignment="1" applyProtection="1">
      <alignment horizontal="right"/>
    </xf>
    <xf numFmtId="164" fontId="54" fillId="3" borderId="0" xfId="0" applyNumberFormat="1" applyFont="1" applyFill="1" applyBorder="1" applyAlignment="1" applyProtection="1"/>
    <xf numFmtId="0" fontId="54" fillId="3" borderId="2" xfId="0" applyFont="1" applyFill="1" applyBorder="1" applyAlignment="1" applyProtection="1"/>
    <xf numFmtId="0" fontId="7" fillId="2" borderId="9" xfId="0" applyFont="1" applyFill="1" applyBorder="1" applyAlignment="1"/>
    <xf numFmtId="0" fontId="4" fillId="3" borderId="1" xfId="0" applyFont="1" applyFill="1" applyBorder="1" applyAlignment="1" applyProtection="1"/>
    <xf numFmtId="0" fontId="4" fillId="3" borderId="0" xfId="0" applyFont="1" applyFill="1" applyBorder="1" applyAlignment="1"/>
    <xf numFmtId="0" fontId="7" fillId="2" borderId="0" xfId="0" applyFont="1" applyFill="1" applyBorder="1" applyAlignment="1"/>
    <xf numFmtId="0" fontId="2" fillId="2" borderId="0" xfId="0" applyFont="1" applyFill="1" applyBorder="1" applyAlignment="1" applyProtection="1">
      <alignment horizontal="right" vertical="center" wrapText="1"/>
    </xf>
    <xf numFmtId="0" fontId="2" fillId="2" borderId="0" xfId="0" applyFont="1" applyFill="1" applyBorder="1" applyAlignment="1" applyProtection="1">
      <alignment horizontal="center" wrapText="1"/>
    </xf>
    <xf numFmtId="1" fontId="2" fillId="2" borderId="7" xfId="0" applyNumberFormat="1" applyFont="1" applyFill="1" applyBorder="1" applyAlignment="1" applyProtection="1">
      <alignment horizontal="left" vertical="center"/>
      <protection locked="0"/>
    </xf>
    <xf numFmtId="0" fontId="2" fillId="2" borderId="7" xfId="0" applyNumberFormat="1" applyFont="1" applyFill="1" applyBorder="1" applyAlignment="1" applyProtection="1">
      <alignment horizontal="left" vertical="center"/>
      <protection locked="0"/>
    </xf>
    <xf numFmtId="0" fontId="6" fillId="2" borderId="0" xfId="0" applyFont="1" applyFill="1" applyBorder="1" applyAlignment="1" applyProtection="1">
      <alignment horizontal="center" vertical="center"/>
    </xf>
    <xf numFmtId="0" fontId="24" fillId="2" borderId="0" xfId="0" applyFont="1" applyFill="1" applyBorder="1" applyAlignment="1" applyProtection="1">
      <alignment vertical="center" wrapText="1"/>
    </xf>
    <xf numFmtId="0" fontId="10" fillId="2" borderId="0" xfId="0" applyFont="1" applyFill="1" applyBorder="1" applyAlignment="1" applyProtection="1">
      <alignment horizontal="left" indent="1"/>
    </xf>
    <xf numFmtId="0" fontId="24" fillId="2" borderId="0" xfId="0" applyFont="1" applyFill="1" applyBorder="1" applyAlignment="1" applyProtection="1">
      <alignment horizontal="left" wrapText="1"/>
    </xf>
    <xf numFmtId="0" fontId="0" fillId="0" borderId="2" xfId="0" applyBorder="1" applyAlignment="1" applyProtection="1"/>
    <xf numFmtId="0" fontId="4" fillId="2" borderId="1" xfId="0" applyFont="1" applyFill="1" applyBorder="1" applyAlignment="1" applyProtection="1">
      <alignment horizontal="left" vertical="center" indent="1"/>
    </xf>
    <xf numFmtId="0" fontId="0" fillId="2" borderId="0" xfId="0" applyFill="1" applyBorder="1" applyAlignment="1" applyProtection="1">
      <alignment horizontal="left" vertical="center" indent="1"/>
    </xf>
    <xf numFmtId="0" fontId="7" fillId="2" borderId="0" xfId="0" applyFont="1" applyFill="1" applyBorder="1" applyAlignment="1" applyProtection="1">
      <alignment horizontal="center" vertical="center"/>
    </xf>
    <xf numFmtId="3" fontId="16" fillId="2" borderId="0" xfId="0" applyNumberFormat="1" applyFont="1" applyFill="1" applyBorder="1" applyAlignment="1" applyProtection="1"/>
    <xf numFmtId="168" fontId="16" fillId="2" borderId="0" xfId="0" applyNumberFormat="1" applyFont="1" applyFill="1" applyBorder="1" applyAlignment="1" applyProtection="1"/>
    <xf numFmtId="0" fontId="27" fillId="2" borderId="0" xfId="0" applyFont="1" applyFill="1" applyBorder="1" applyAlignment="1" applyProtection="1">
      <alignment horizontal="left" vertical="center" wrapText="1" indent="1"/>
    </xf>
    <xf numFmtId="0" fontId="0" fillId="0" borderId="0" xfId="0" applyFill="1" applyBorder="1" applyAlignment="1" applyProtection="1"/>
    <xf numFmtId="0" fontId="10" fillId="2" borderId="3" xfId="0" applyFont="1" applyFill="1" applyBorder="1" applyAlignment="1" applyProtection="1">
      <alignment horizontal="left"/>
    </xf>
    <xf numFmtId="0" fontId="16" fillId="2" borderId="10" xfId="0" applyFont="1" applyFill="1" applyBorder="1" applyAlignment="1" applyProtection="1"/>
    <xf numFmtId="0" fontId="0" fillId="2" borderId="0" xfId="0" applyFill="1" applyBorder="1" applyAlignment="1" applyProtection="1">
      <alignment horizontal="right"/>
    </xf>
    <xf numFmtId="3" fontId="2" fillId="5" borderId="7" xfId="0" applyNumberFormat="1" applyFont="1" applyFill="1" applyBorder="1" applyAlignment="1" applyProtection="1">
      <alignment horizontal="right"/>
    </xf>
    <xf numFmtId="164" fontId="2" fillId="2" borderId="0" xfId="0" applyNumberFormat="1" applyFont="1" applyFill="1" applyBorder="1" applyAlignment="1" applyProtection="1">
      <alignment horizontal="right"/>
    </xf>
    <xf numFmtId="164" fontId="2" fillId="2" borderId="0" xfId="0" applyNumberFormat="1" applyFont="1" applyFill="1" applyBorder="1" applyAlignment="1" applyProtection="1">
      <alignment horizontal="left"/>
    </xf>
    <xf numFmtId="1" fontId="2" fillId="2" borderId="0" xfId="0" applyNumberFormat="1" applyFont="1" applyFill="1" applyBorder="1" applyAlignment="1" applyProtection="1">
      <alignment horizontal="right"/>
    </xf>
    <xf numFmtId="0" fontId="2" fillId="5" borderId="7" xfId="0" applyFont="1" applyFill="1" applyBorder="1" applyAlignment="1" applyProtection="1">
      <alignment horizontal="left" wrapText="1"/>
    </xf>
    <xf numFmtId="164" fontId="2" fillId="2" borderId="0" xfId="0" applyNumberFormat="1" applyFont="1" applyFill="1" applyBorder="1" applyAlignment="1" applyProtection="1">
      <alignment horizontal="center"/>
    </xf>
    <xf numFmtId="1" fontId="30" fillId="2" borderId="0" xfId="0" applyNumberFormat="1" applyFont="1" applyFill="1" applyBorder="1" applyAlignment="1" applyProtection="1">
      <alignment horizontal="right"/>
      <protection hidden="1"/>
    </xf>
    <xf numFmtId="0" fontId="8" fillId="2" borderId="1" xfId="0" applyFont="1" applyFill="1" applyBorder="1" applyProtection="1"/>
    <xf numFmtId="3" fontId="2" fillId="2" borderId="0" xfId="0" applyNumberFormat="1" applyFont="1" applyFill="1" applyBorder="1" applyAlignment="1" applyProtection="1">
      <alignment horizontal="right"/>
    </xf>
    <xf numFmtId="3" fontId="2" fillId="5" borderId="11" xfId="0" applyNumberFormat="1" applyFont="1" applyFill="1" applyBorder="1" applyAlignment="1" applyProtection="1">
      <alignment horizontal="right"/>
    </xf>
    <xf numFmtId="0" fontId="27" fillId="0" borderId="0" xfId="0" applyFont="1" applyBorder="1" applyAlignment="1" applyProtection="1">
      <alignment horizontal="center" vertical="top" wrapText="1"/>
    </xf>
    <xf numFmtId="0" fontId="0" fillId="3" borderId="0" xfId="0" applyFill="1" applyBorder="1" applyAlignment="1" applyProtection="1">
      <alignment horizontal="left" vertical="center" indent="1"/>
    </xf>
    <xf numFmtId="0" fontId="10" fillId="2" borderId="0"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indent="1"/>
    </xf>
    <xf numFmtId="0" fontId="0" fillId="0" borderId="0" xfId="0" quotePrefix="1" applyAlignment="1" applyProtection="1"/>
    <xf numFmtId="0" fontId="4" fillId="2" borderId="1" xfId="0" applyFont="1"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2" xfId="0" applyFill="1" applyBorder="1" applyAlignment="1"/>
    <xf numFmtId="0" fontId="0" fillId="3" borderId="2" xfId="0" applyFill="1" applyBorder="1" applyAlignment="1"/>
    <xf numFmtId="0" fontId="25" fillId="2" borderId="0" xfId="0" applyFont="1" applyFill="1" applyBorder="1" applyAlignment="1" applyProtection="1">
      <alignment horizontal="left"/>
    </xf>
    <xf numFmtId="0" fontId="56" fillId="2" borderId="0" xfId="0" applyFont="1" applyFill="1" applyBorder="1" applyAlignment="1" applyProtection="1">
      <alignment horizontal="left" vertical="center" wrapText="1"/>
    </xf>
    <xf numFmtId="49" fontId="16" fillId="2" borderId="7" xfId="0" applyNumberFormat="1" applyFont="1" applyFill="1" applyBorder="1" applyAlignment="1" applyProtection="1">
      <alignment horizontal="left" vertical="center"/>
      <protection locked="0"/>
    </xf>
    <xf numFmtId="49" fontId="6" fillId="2" borderId="7" xfId="0" applyNumberFormat="1" applyFont="1" applyFill="1" applyBorder="1" applyAlignment="1" applyProtection="1">
      <protection locked="0"/>
    </xf>
    <xf numFmtId="0" fontId="6" fillId="0" borderId="0" xfId="0" applyFont="1" applyBorder="1" applyAlignment="1" applyProtection="1">
      <alignment wrapText="1"/>
    </xf>
    <xf numFmtId="0" fontId="0" fillId="2" borderId="0" xfId="0" applyFill="1" applyAlignment="1">
      <alignment wrapText="1"/>
    </xf>
    <xf numFmtId="0" fontId="16" fillId="2" borderId="0" xfId="0" applyFont="1" applyFill="1" applyAlignment="1">
      <alignment wrapText="1"/>
    </xf>
    <xf numFmtId="0" fontId="8" fillId="3" borderId="1" xfId="0" applyFont="1" applyFill="1" applyBorder="1" applyProtection="1"/>
    <xf numFmtId="0" fontId="16" fillId="2" borderId="0" xfId="0" applyFont="1" applyFill="1" applyBorder="1" applyAlignment="1" applyProtection="1">
      <alignment horizontal="left" vertical="top" indent="1"/>
    </xf>
    <xf numFmtId="0" fontId="0" fillId="3" borderId="0" xfId="0" applyFill="1" applyBorder="1" applyAlignment="1" applyProtection="1"/>
    <xf numFmtId="0" fontId="16" fillId="0" borderId="0" xfId="0" applyFont="1" applyBorder="1" applyAlignment="1" applyProtection="1">
      <alignment wrapText="1"/>
    </xf>
    <xf numFmtId="0" fontId="57" fillId="2" borderId="0" xfId="0" applyFont="1" applyFill="1" applyBorder="1" applyAlignment="1" applyProtection="1">
      <alignment wrapText="1"/>
    </xf>
    <xf numFmtId="0" fontId="16" fillId="2" borderId="0" xfId="0" applyFont="1" applyFill="1" applyBorder="1" applyAlignment="1" applyProtection="1">
      <alignment horizontal="left" wrapText="1"/>
    </xf>
    <xf numFmtId="0" fontId="16" fillId="2" borderId="3" xfId="0" applyFont="1" applyFill="1" applyBorder="1" applyAlignment="1" applyProtection="1">
      <alignment horizontal="left" vertical="center"/>
    </xf>
    <xf numFmtId="0" fontId="3" fillId="2" borderId="0" xfId="0" applyFont="1" applyFill="1" applyAlignment="1" applyProtection="1">
      <alignment wrapText="1"/>
    </xf>
    <xf numFmtId="0" fontId="25"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2" borderId="5" xfId="0" applyFont="1" applyFill="1" applyBorder="1" applyAlignment="1" applyProtection="1"/>
    <xf numFmtId="0" fontId="2" fillId="2" borderId="6" xfId="0" applyFont="1" applyFill="1" applyBorder="1" applyAlignment="1" applyProtection="1"/>
    <xf numFmtId="0" fontId="2" fillId="2" borderId="1" xfId="0" applyFont="1" applyFill="1" applyBorder="1" applyAlignment="1" applyProtection="1">
      <alignment horizontal="left" vertical="center" wrapText="1"/>
    </xf>
    <xf numFmtId="0" fontId="2" fillId="2" borderId="4" xfId="0" applyFont="1" applyFill="1" applyBorder="1" applyAlignment="1" applyProtection="1"/>
    <xf numFmtId="0" fontId="2" fillId="2" borderId="3" xfId="0" applyFont="1" applyFill="1" applyBorder="1" applyAlignment="1" applyProtection="1">
      <alignment horizontal="left"/>
    </xf>
    <xf numFmtId="49" fontId="2" fillId="2" borderId="12" xfId="0" applyNumberFormat="1" applyFont="1" applyFill="1" applyBorder="1" applyAlignment="1" applyProtection="1">
      <alignment horizontal="left"/>
    </xf>
    <xf numFmtId="0" fontId="24" fillId="2" borderId="0" xfId="0" quotePrefix="1" applyFont="1" applyFill="1" applyBorder="1" applyAlignment="1" applyProtection="1">
      <alignment horizontal="left" vertical="center" wrapText="1"/>
    </xf>
    <xf numFmtId="0" fontId="2" fillId="2" borderId="1" xfId="0" applyFont="1" applyFill="1" applyBorder="1" applyAlignment="1" applyProtection="1">
      <alignment wrapText="1"/>
    </xf>
    <xf numFmtId="0" fontId="2" fillId="5" borderId="13" xfId="0" applyNumberFormat="1" applyFont="1" applyFill="1" applyBorder="1" applyAlignment="1" applyProtection="1">
      <alignment horizontal="left"/>
    </xf>
    <xf numFmtId="0" fontId="2" fillId="2" borderId="0" xfId="0" applyFont="1" applyFill="1" applyBorder="1" applyAlignment="1">
      <alignment horizontal="left"/>
    </xf>
    <xf numFmtId="0" fontId="2" fillId="0" borderId="12" xfId="0" applyFont="1" applyBorder="1" applyAlignment="1" applyProtection="1"/>
    <xf numFmtId="49" fontId="2" fillId="2" borderId="14" xfId="0" applyNumberFormat="1" applyFont="1" applyFill="1" applyBorder="1" applyAlignment="1" applyProtection="1">
      <alignment horizontal="left"/>
    </xf>
    <xf numFmtId="0" fontId="6" fillId="2" borderId="1" xfId="0" applyFont="1" applyFill="1" applyBorder="1" applyAlignment="1" applyProtection="1">
      <alignment wrapText="1"/>
    </xf>
    <xf numFmtId="49" fontId="2" fillId="2" borderId="12" xfId="0" applyNumberFormat="1" applyFont="1" applyFill="1" applyBorder="1" applyAlignment="1" applyProtection="1"/>
    <xf numFmtId="0" fontId="0" fillId="5" borderId="8" xfId="0" applyFill="1" applyBorder="1" applyAlignment="1"/>
    <xf numFmtId="0" fontId="2" fillId="2" borderId="9" xfId="0" applyFont="1"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0" xfId="0" applyFill="1" applyBorder="1" applyAlignment="1" applyProtection="1">
      <alignment vertical="top" wrapText="1"/>
    </xf>
    <xf numFmtId="0" fontId="2" fillId="5" borderId="7" xfId="0" applyNumberFormat="1" applyFont="1" applyFill="1" applyBorder="1" applyAlignment="1" applyProtection="1">
      <alignment horizontal="left"/>
    </xf>
    <xf numFmtId="0" fontId="25" fillId="5" borderId="7" xfId="0" applyNumberFormat="1" applyFont="1" applyFill="1" applyBorder="1" applyAlignment="1" applyProtection="1"/>
    <xf numFmtId="0" fontId="25" fillId="5" borderId="7" xfId="0" applyNumberFormat="1" applyFont="1" applyFill="1" applyBorder="1" applyAlignment="1" applyProtection="1">
      <alignment horizontal="left" wrapText="1"/>
    </xf>
    <xf numFmtId="0" fontId="2" fillId="2" borderId="0" xfId="0" applyFont="1" applyFill="1" applyBorder="1" applyAlignment="1" applyProtection="1">
      <alignment horizontal="right" indent="5"/>
    </xf>
    <xf numFmtId="0" fontId="27" fillId="2" borderId="1" xfId="0" applyFont="1" applyFill="1" applyBorder="1" applyAlignment="1" applyProtection="1">
      <alignment wrapText="1"/>
    </xf>
    <xf numFmtId="167" fontId="2" fillId="2" borderId="0" xfId="0" applyNumberFormat="1" applyFont="1" applyFill="1" applyBorder="1" applyAlignment="1" applyProtection="1">
      <alignment horizontal="center"/>
    </xf>
    <xf numFmtId="0" fontId="2" fillId="2" borderId="12" xfId="0" applyFont="1" applyFill="1" applyBorder="1" applyAlignment="1" applyProtection="1"/>
    <xf numFmtId="167" fontId="2" fillId="2" borderId="3" xfId="0" applyNumberFormat="1" applyFont="1" applyFill="1" applyBorder="1" applyAlignment="1" applyProtection="1">
      <alignment horizontal="right"/>
    </xf>
    <xf numFmtId="0" fontId="24" fillId="2" borderId="3" xfId="0" applyFont="1" applyFill="1" applyBorder="1" applyAlignment="1" applyProtection="1"/>
    <xf numFmtId="167" fontId="2" fillId="2" borderId="3" xfId="0" applyNumberFormat="1" applyFont="1" applyFill="1" applyBorder="1" applyAlignment="1" applyProtection="1">
      <alignment horizontal="center"/>
    </xf>
    <xf numFmtId="0" fontId="2" fillId="2" borderId="0" xfId="0" applyFont="1" applyFill="1" applyBorder="1" applyAlignment="1" applyProtection="1">
      <alignment horizontal="left" wrapText="1"/>
    </xf>
    <xf numFmtId="0" fontId="2" fillId="2" borderId="1" xfId="0" applyFont="1" applyFill="1" applyBorder="1" applyAlignment="1" applyProtection="1">
      <alignment horizontal="left"/>
    </xf>
    <xf numFmtId="0" fontId="2" fillId="2" borderId="2" xfId="0" applyFont="1" applyFill="1" applyBorder="1" applyAlignment="1" applyProtection="1">
      <alignment horizontal="left"/>
    </xf>
    <xf numFmtId="0" fontId="24" fillId="2" borderId="0" xfId="0" applyFont="1" applyFill="1" applyBorder="1" applyAlignment="1" applyProtection="1">
      <alignment horizontal="right" vertical="center"/>
    </xf>
    <xf numFmtId="0" fontId="24" fillId="2" borderId="0" xfId="0" quotePrefix="1" applyFont="1" applyFill="1" applyBorder="1" applyAlignment="1" applyProtection="1">
      <alignment horizontal="right" vertical="center"/>
    </xf>
    <xf numFmtId="3" fontId="2" fillId="2" borderId="0" xfId="0" applyNumberFormat="1" applyFont="1" applyFill="1" applyBorder="1" applyAlignment="1" applyProtection="1">
      <alignment horizontal="right" wrapText="1"/>
    </xf>
    <xf numFmtId="0" fontId="31" fillId="2" borderId="0" xfId="3" applyFill="1" applyBorder="1" applyAlignment="1" applyProtection="1">
      <alignment horizontal="left" indent="5"/>
    </xf>
    <xf numFmtId="0" fontId="1" fillId="2" borderId="1" xfId="0" applyFont="1" applyFill="1" applyBorder="1" applyAlignment="1" applyProtection="1">
      <alignment wrapText="1"/>
    </xf>
    <xf numFmtId="0" fontId="11" fillId="2" borderId="0" xfId="0" applyFont="1" applyFill="1" applyBorder="1" applyAlignment="1" applyProtection="1"/>
    <xf numFmtId="0" fontId="16" fillId="2" borderId="3" xfId="0" applyFont="1" applyFill="1" applyBorder="1" applyAlignment="1" applyProtection="1">
      <alignment horizontal="left"/>
    </xf>
    <xf numFmtId="0" fontId="24" fillId="2" borderId="0" xfId="0" applyFont="1" applyFill="1" applyBorder="1" applyAlignment="1" applyProtection="1">
      <alignment horizontal="left" indent="1"/>
    </xf>
    <xf numFmtId="0" fontId="2" fillId="2" borderId="0" xfId="0" applyFont="1" applyFill="1" applyBorder="1" applyAlignment="1" applyProtection="1">
      <alignment horizontal="left" indent="1"/>
    </xf>
    <xf numFmtId="0" fontId="16" fillId="0" borderId="0" xfId="0" quotePrefix="1" applyFont="1" applyBorder="1" applyAlignment="1" applyProtection="1"/>
    <xf numFmtId="0" fontId="10" fillId="0" borderId="0" xfId="0" applyFont="1" applyBorder="1" applyAlignment="1" applyProtection="1"/>
    <xf numFmtId="0" fontId="24" fillId="0" borderId="0" xfId="0" applyFont="1" applyFill="1" applyBorder="1" applyAlignment="1" applyProtection="1"/>
    <xf numFmtId="0" fontId="2" fillId="0" borderId="0" xfId="0" quotePrefix="1" applyFont="1" applyFill="1" applyBorder="1" applyAlignment="1" applyProtection="1"/>
    <xf numFmtId="0" fontId="6" fillId="2" borderId="0" xfId="0" applyFont="1" applyFill="1" applyBorder="1" applyAlignment="1" applyProtection="1">
      <alignment horizontal="right"/>
    </xf>
    <xf numFmtId="0" fontId="16" fillId="0" borderId="0" xfId="0" applyNumberFormat="1" applyFont="1" applyBorder="1" applyAlignment="1" applyProtection="1">
      <alignment horizontal="center"/>
    </xf>
    <xf numFmtId="0" fontId="6" fillId="2" borderId="3" xfId="0" applyNumberFormat="1" applyFont="1" applyFill="1" applyBorder="1" applyAlignment="1" applyProtection="1">
      <alignment horizontal="left" vertical="center" indent="1"/>
    </xf>
    <xf numFmtId="0" fontId="6" fillId="2" borderId="0" xfId="0" applyNumberFormat="1" applyFont="1" applyFill="1" applyBorder="1" applyAlignment="1" applyProtection="1">
      <alignment horizontal="left" vertical="center" indent="1"/>
    </xf>
    <xf numFmtId="0" fontId="6" fillId="2" borderId="5" xfId="0" applyNumberFormat="1" applyFont="1" applyFill="1" applyBorder="1" applyAlignment="1" applyProtection="1">
      <alignment horizontal="left" vertical="center" indent="1"/>
    </xf>
    <xf numFmtId="171" fontId="7" fillId="5" borderId="7" xfId="0" applyNumberFormat="1" applyFont="1" applyFill="1" applyBorder="1" applyAlignment="1" applyProtection="1"/>
    <xf numFmtId="171" fontId="16" fillId="5" borderId="7" xfId="0" applyNumberFormat="1" applyFont="1" applyFill="1" applyBorder="1" applyAlignment="1" applyProtection="1">
      <alignment horizontal="right"/>
    </xf>
    <xf numFmtId="171" fontId="16" fillId="5" borderId="7" xfId="0" applyNumberFormat="1" applyFont="1" applyFill="1" applyBorder="1" applyAlignment="1" applyProtection="1"/>
    <xf numFmtId="171" fontId="16" fillId="5" borderId="7" xfId="0" applyNumberFormat="1" applyFont="1" applyFill="1" applyBorder="1" applyProtection="1"/>
    <xf numFmtId="165" fontId="16" fillId="2" borderId="7" xfId="0" applyNumberFormat="1" applyFont="1" applyFill="1" applyBorder="1" applyAlignment="1" applyProtection="1">
      <protection locked="0"/>
    </xf>
    <xf numFmtId="171" fontId="16" fillId="2" borderId="0" xfId="0" applyNumberFormat="1" applyFont="1" applyFill="1" applyBorder="1" applyAlignment="1" applyProtection="1">
      <alignment horizontal="right"/>
    </xf>
    <xf numFmtId="0" fontId="8" fillId="3" borderId="0" xfId="0" applyFont="1" applyFill="1" applyBorder="1" applyAlignment="1"/>
    <xf numFmtId="0" fontId="13" fillId="2" borderId="0" xfId="0" applyFont="1" applyFill="1" applyBorder="1" applyAlignment="1"/>
    <xf numFmtId="0" fontId="13" fillId="2" borderId="9" xfId="0" applyFont="1" applyFill="1" applyBorder="1" applyAlignment="1" applyProtection="1">
      <alignment horizontal="left"/>
    </xf>
    <xf numFmtId="165" fontId="6" fillId="2" borderId="7" xfId="0" applyNumberFormat="1" applyFont="1" applyFill="1" applyBorder="1" applyAlignment="1" applyProtection="1">
      <alignment horizontal="right"/>
      <protection locked="0"/>
    </xf>
    <xf numFmtId="0" fontId="13" fillId="2" borderId="9" xfId="0" applyFont="1" applyFill="1" applyBorder="1" applyAlignment="1"/>
    <xf numFmtId="0" fontId="13" fillId="2" borderId="0" xfId="0" applyFont="1" applyFill="1" applyBorder="1" applyAlignment="1" applyProtection="1">
      <alignment horizontal="left"/>
    </xf>
    <xf numFmtId="0" fontId="43" fillId="2" borderId="1" xfId="0" applyFont="1" applyFill="1" applyBorder="1" applyAlignment="1" applyProtection="1">
      <alignment vertical="center" wrapText="1"/>
    </xf>
    <xf numFmtId="0" fontId="54" fillId="3" borderId="1" xfId="0" applyFont="1" applyFill="1" applyBorder="1" applyAlignment="1" applyProtection="1"/>
    <xf numFmtId="0" fontId="16" fillId="3" borderId="1" xfId="0" applyFont="1" applyFill="1" applyBorder="1" applyAlignment="1" applyProtection="1"/>
    <xf numFmtId="0" fontId="7" fillId="2" borderId="1" xfId="0" applyFont="1" applyFill="1" applyBorder="1" applyAlignment="1" applyProtection="1"/>
    <xf numFmtId="0" fontId="43" fillId="2" borderId="1" xfId="0" applyFont="1" applyFill="1" applyBorder="1" applyAlignment="1" applyProtection="1"/>
    <xf numFmtId="0" fontId="11" fillId="2" borderId="0" xfId="0" applyNumberFormat="1" applyFont="1" applyFill="1" applyBorder="1" applyAlignment="1" applyProtection="1">
      <alignment horizontal="center" wrapText="1"/>
    </xf>
    <xf numFmtId="0" fontId="11" fillId="2" borderId="0" xfId="0" applyNumberFormat="1" applyFont="1" applyFill="1" applyBorder="1" applyAlignment="1" applyProtection="1">
      <alignment horizontal="center"/>
    </xf>
    <xf numFmtId="171" fontId="6" fillId="5" borderId="7" xfId="0" applyNumberFormat="1" applyFont="1" applyFill="1" applyBorder="1" applyAlignment="1" applyProtection="1">
      <alignment horizontal="right"/>
    </xf>
    <xf numFmtId="0" fontId="29" fillId="2" borderId="1" xfId="0" applyFont="1" applyFill="1" applyBorder="1" applyAlignment="1" applyProtection="1">
      <alignment horizontal="left" vertical="center" indent="1"/>
    </xf>
    <xf numFmtId="0" fontId="2" fillId="2" borderId="2" xfId="0" applyFont="1" applyFill="1" applyBorder="1" applyAlignment="1" applyProtection="1">
      <alignment horizontal="left" vertical="center" indent="1"/>
    </xf>
    <xf numFmtId="0" fontId="2" fillId="2" borderId="1" xfId="0" applyFont="1" applyFill="1" applyBorder="1" applyProtection="1"/>
    <xf numFmtId="0" fontId="2" fillId="2" borderId="2" xfId="0" applyFont="1" applyFill="1" applyBorder="1" applyProtection="1"/>
    <xf numFmtId="0" fontId="6" fillId="2" borderId="0" xfId="0" applyFont="1" applyFill="1" applyBorder="1" applyAlignment="1" applyProtection="1">
      <alignment vertical="center"/>
    </xf>
    <xf numFmtId="170" fontId="6" fillId="5" borderId="7"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171" fontId="6" fillId="5" borderId="7" xfId="0" applyNumberFormat="1" applyFont="1" applyFill="1" applyBorder="1" applyAlignment="1" applyProtection="1">
      <alignment vertical="center"/>
    </xf>
    <xf numFmtId="3" fontId="6" fillId="2" borderId="0" xfId="0" applyNumberFormat="1" applyFont="1" applyFill="1" applyBorder="1" applyAlignment="1" applyProtection="1">
      <alignment vertical="center"/>
    </xf>
    <xf numFmtId="3" fontId="6" fillId="5" borderId="11" xfId="0" applyNumberFormat="1" applyFont="1" applyFill="1" applyBorder="1" applyAlignment="1" applyProtection="1">
      <alignment horizontal="right" vertical="center"/>
    </xf>
    <xf numFmtId="167" fontId="6" fillId="5" borderId="7" xfId="0" applyNumberFormat="1" applyFont="1" applyFill="1" applyBorder="1" applyAlignment="1" applyProtection="1">
      <alignment horizontal="left" vertical="center"/>
    </xf>
    <xf numFmtId="171" fontId="2" fillId="5" borderId="7" xfId="0" applyNumberFormat="1" applyFont="1" applyFill="1" applyBorder="1" applyAlignment="1" applyProtection="1">
      <alignment vertical="center"/>
    </xf>
    <xf numFmtId="0" fontId="24" fillId="2" borderId="0" xfId="0" applyFont="1" applyFill="1" applyBorder="1" applyAlignment="1" applyProtection="1">
      <alignment horizontal="center" vertical="center" wrapText="1"/>
    </xf>
    <xf numFmtId="0" fontId="2" fillId="2" borderId="0" xfId="0" applyFont="1" applyFill="1" applyBorder="1" applyAlignment="1" applyProtection="1">
      <alignment vertical="center"/>
    </xf>
    <xf numFmtId="0" fontId="2" fillId="2" borderId="0" xfId="0" applyFont="1" applyFill="1" applyBorder="1" applyAlignment="1" applyProtection="1">
      <alignment horizontal="center" vertical="center" wrapText="1"/>
    </xf>
    <xf numFmtId="0" fontId="2" fillId="0" borderId="0" xfId="0" applyFont="1" applyFill="1" applyBorder="1" applyAlignment="1" applyProtection="1">
      <alignment vertical="center"/>
    </xf>
    <xf numFmtId="0" fontId="2" fillId="0" borderId="0" xfId="0" applyFont="1" applyBorder="1" applyAlignment="1" applyProtection="1">
      <alignment vertical="center"/>
    </xf>
    <xf numFmtId="170" fontId="2" fillId="5" borderId="11" xfId="0" applyNumberFormat="1" applyFont="1" applyFill="1" applyBorder="1" applyAlignment="1" applyProtection="1">
      <alignment vertical="center"/>
    </xf>
    <xf numFmtId="170" fontId="2" fillId="5" borderId="7" xfId="0" applyNumberFormat="1" applyFont="1" applyFill="1" applyBorder="1" applyAlignment="1" applyProtection="1">
      <alignment vertical="center"/>
    </xf>
    <xf numFmtId="167" fontId="2" fillId="5" borderId="7" xfId="0" applyNumberFormat="1" applyFont="1" applyFill="1" applyBorder="1" applyAlignment="1" applyProtection="1">
      <alignment vertical="center"/>
    </xf>
    <xf numFmtId="0" fontId="2" fillId="5" borderId="7" xfId="0" applyNumberFormat="1" applyFont="1" applyFill="1" applyBorder="1" applyAlignment="1" applyProtection="1">
      <alignment vertical="center" wrapText="1"/>
    </xf>
    <xf numFmtId="0" fontId="2" fillId="5" borderId="11" xfId="0" applyNumberFormat="1" applyFont="1" applyFill="1" applyBorder="1" applyAlignment="1" applyProtection="1">
      <alignment vertical="center" wrapText="1"/>
    </xf>
    <xf numFmtId="172" fontId="6" fillId="5" borderId="7" xfId="0" applyNumberFormat="1" applyFont="1" applyFill="1" applyBorder="1" applyAlignment="1" applyProtection="1">
      <alignment horizontal="right" vertical="center"/>
    </xf>
    <xf numFmtId="167" fontId="6" fillId="5" borderId="11" xfId="0" applyNumberFormat="1" applyFont="1" applyFill="1" applyBorder="1" applyAlignment="1" applyProtection="1">
      <alignment horizontal="center" vertical="center"/>
    </xf>
    <xf numFmtId="0" fontId="53" fillId="2" borderId="0" xfId="0" applyFont="1" applyFill="1" applyBorder="1" applyAlignment="1" applyProtection="1">
      <alignment horizontal="right" vertical="center"/>
      <protection hidden="1"/>
    </xf>
    <xf numFmtId="0" fontId="10" fillId="2" borderId="0" xfId="0" applyFont="1" applyFill="1" applyBorder="1" applyAlignment="1" applyProtection="1">
      <alignment vertical="center"/>
    </xf>
    <xf numFmtId="0" fontId="24" fillId="0" borderId="15" xfId="0" applyFont="1" applyBorder="1" applyAlignment="1" applyProtection="1">
      <alignment vertical="center"/>
    </xf>
    <xf numFmtId="167" fontId="2" fillId="5" borderId="11" xfId="0" applyNumberFormat="1" applyFont="1" applyFill="1" applyBorder="1" applyAlignment="1" applyProtection="1">
      <alignment horizontal="center"/>
    </xf>
    <xf numFmtId="0" fontId="2" fillId="5" borderId="7" xfId="0" applyNumberFormat="1" applyFont="1" applyFill="1" applyBorder="1" applyAlignment="1" applyProtection="1">
      <alignment horizontal="left" wrapText="1"/>
    </xf>
    <xf numFmtId="0" fontId="0" fillId="2" borderId="0" xfId="0" applyFill="1" applyBorder="1" applyAlignment="1" applyProtection="1">
      <alignment horizontal="left" wrapText="1"/>
    </xf>
    <xf numFmtId="0" fontId="2" fillId="2" borderId="7" xfId="0" applyFont="1" applyFill="1" applyBorder="1" applyAlignment="1" applyProtection="1">
      <alignment horizontal="left"/>
      <protection locked="0"/>
    </xf>
    <xf numFmtId="49" fontId="10" fillId="2" borderId="0"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left" vertical="top" wrapText="1"/>
      <protection locked="0"/>
    </xf>
    <xf numFmtId="49" fontId="11" fillId="2" borderId="7" xfId="0" applyNumberFormat="1" applyFont="1" applyFill="1" applyBorder="1" applyAlignment="1" applyProtection="1">
      <alignment horizontal="left" vertical="top" wrapText="1"/>
      <protection locked="0"/>
    </xf>
    <xf numFmtId="49" fontId="2" fillId="5" borderId="7" xfId="0" applyNumberFormat="1" applyFont="1" applyFill="1" applyBorder="1" applyAlignment="1" applyProtection="1"/>
    <xf numFmtId="0" fontId="27" fillId="2" borderId="0" xfId="0" applyFont="1" applyFill="1" applyBorder="1" applyAlignment="1"/>
    <xf numFmtId="0" fontId="27" fillId="2" borderId="2" xfId="0" applyFont="1" applyFill="1" applyBorder="1" applyProtection="1"/>
    <xf numFmtId="0" fontId="27" fillId="2" borderId="0" xfId="0" applyFont="1" applyFill="1" applyBorder="1" applyAlignment="1">
      <alignment horizontal="left" vertical="center" indent="1"/>
    </xf>
    <xf numFmtId="0" fontId="27" fillId="2" borderId="0" xfId="0" applyFont="1" applyFill="1" applyBorder="1" applyAlignment="1">
      <alignment horizontal="center"/>
    </xf>
    <xf numFmtId="165" fontId="2" fillId="2" borderId="7" xfId="0" applyNumberFormat="1" applyFont="1" applyFill="1" applyBorder="1" applyAlignment="1" applyProtection="1">
      <alignment horizontal="right" vertical="center"/>
      <protection locked="0"/>
    </xf>
    <xf numFmtId="0" fontId="2" fillId="2" borderId="15" xfId="0" applyFont="1" applyFill="1" applyBorder="1" applyAlignment="1"/>
    <xf numFmtId="0" fontId="25" fillId="2" borderId="0" xfId="0" applyFont="1" applyFill="1" applyBorder="1" applyAlignment="1" applyProtection="1">
      <alignment horizontal="left" vertical="center"/>
    </xf>
    <xf numFmtId="3" fontId="6" fillId="2" borderId="11" xfId="0" applyNumberFormat="1" applyFont="1" applyFill="1" applyBorder="1" applyAlignment="1" applyProtection="1">
      <alignment horizontal="right" vertical="center"/>
      <protection locked="0"/>
    </xf>
    <xf numFmtId="3" fontId="6" fillId="2" borderId="16" xfId="0" applyNumberFormat="1" applyFont="1" applyFill="1" applyBorder="1" applyAlignment="1" applyProtection="1">
      <alignment horizontal="right" vertical="center"/>
      <protection locked="0"/>
    </xf>
    <xf numFmtId="0" fontId="10" fillId="2" borderId="1" xfId="0" applyFont="1" applyFill="1" applyBorder="1" applyAlignment="1" applyProtection="1">
      <alignment horizontal="left" vertical="center"/>
    </xf>
    <xf numFmtId="3" fontId="6" fillId="2" borderId="7" xfId="0" applyNumberFormat="1" applyFont="1" applyFill="1" applyBorder="1" applyAlignment="1" applyProtection="1">
      <alignment vertical="center"/>
      <protection locked="0"/>
    </xf>
    <xf numFmtId="0" fontId="10" fillId="2" borderId="14" xfId="0" applyFont="1" applyFill="1" applyBorder="1" applyAlignment="1" applyProtection="1">
      <alignment horizontal="left" vertical="center"/>
    </xf>
    <xf numFmtId="171" fontId="25" fillId="5" borderId="7" xfId="0" applyNumberFormat="1" applyFont="1" applyFill="1" applyBorder="1" applyAlignment="1" applyProtection="1">
      <alignment vertical="center"/>
    </xf>
    <xf numFmtId="173" fontId="16" fillId="2" borderId="7" xfId="0" applyNumberFormat="1" applyFont="1" applyFill="1" applyBorder="1" applyAlignment="1" applyProtection="1">
      <protection locked="0"/>
    </xf>
    <xf numFmtId="0" fontId="7" fillId="2" borderId="0" xfId="0" applyFont="1" applyFill="1" applyBorder="1" applyAlignment="1" applyProtection="1">
      <alignment horizontal="center"/>
    </xf>
    <xf numFmtId="169" fontId="6" fillId="2" borderId="0" xfId="0" applyNumberFormat="1" applyFont="1" applyFill="1" applyBorder="1" applyAlignment="1" applyProtection="1">
      <alignment horizontal="left" indent="1"/>
    </xf>
    <xf numFmtId="49" fontId="2" fillId="2" borderId="0" xfId="0" applyNumberFormat="1" applyFont="1" applyFill="1" applyBorder="1" applyAlignment="1" applyProtection="1">
      <alignment horizontal="left" vertical="center"/>
    </xf>
    <xf numFmtId="0" fontId="0" fillId="2" borderId="15" xfId="0" applyFill="1" applyBorder="1" applyAlignment="1" applyProtection="1"/>
    <xf numFmtId="0" fontId="2" fillId="2" borderId="13" xfId="0" applyNumberFormat="1" applyFont="1" applyFill="1" applyBorder="1" applyAlignment="1" applyProtection="1">
      <alignment horizontal="left"/>
      <protection locked="0"/>
    </xf>
    <xf numFmtId="0" fontId="2" fillId="2" borderId="7" xfId="0" applyNumberFormat="1" applyFont="1" applyFill="1" applyBorder="1" applyAlignment="1" applyProtection="1">
      <alignment horizontal="left"/>
      <protection locked="0"/>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center" vertical="center"/>
      <protection locked="0"/>
    </xf>
    <xf numFmtId="3" fontId="2" fillId="2" borderId="7" xfId="0" applyNumberFormat="1" applyFont="1" applyFill="1" applyBorder="1" applyAlignment="1" applyProtection="1">
      <alignment horizontal="right" vertical="center" wrapText="1"/>
      <protection locked="0"/>
    </xf>
    <xf numFmtId="49" fontId="16" fillId="2" borderId="15" xfId="0" applyNumberFormat="1" applyFont="1" applyFill="1" applyBorder="1" applyAlignment="1" applyProtection="1">
      <alignment horizontal="left"/>
    </xf>
    <xf numFmtId="49" fontId="16" fillId="2" borderId="0" xfId="0" applyNumberFormat="1" applyFont="1" applyFill="1" applyBorder="1" applyAlignment="1" applyProtection="1">
      <alignment horizontal="left"/>
    </xf>
    <xf numFmtId="49" fontId="3" fillId="2" borderId="0" xfId="0" applyNumberFormat="1" applyFont="1" applyFill="1" applyBorder="1" applyAlignment="1" applyProtection="1"/>
    <xf numFmtId="49" fontId="7" fillId="2" borderId="0" xfId="0" applyNumberFormat="1" applyFont="1" applyFill="1" applyBorder="1" applyAlignment="1" applyProtection="1">
      <alignment horizontal="center" vertical="center"/>
    </xf>
    <xf numFmtId="0" fontId="15" fillId="6" borderId="0" xfId="0" applyFont="1" applyFill="1" applyBorder="1" applyAlignment="1" applyProtection="1">
      <alignment horizontal="left" vertical="center"/>
    </xf>
    <xf numFmtId="174" fontId="0" fillId="2" borderId="1" xfId="0" applyNumberFormat="1" applyFill="1" applyBorder="1" applyAlignment="1" applyProtection="1">
      <alignment horizontal="left"/>
      <protection hidden="1"/>
    </xf>
    <xf numFmtId="0" fontId="0" fillId="0" borderId="0" xfId="0" applyAlignment="1" applyProtection="1">
      <protection locked="0"/>
    </xf>
    <xf numFmtId="0" fontId="18" fillId="0" borderId="0" xfId="0" applyFont="1" applyBorder="1" applyAlignment="1" applyProtection="1">
      <protection locked="0"/>
    </xf>
    <xf numFmtId="0" fontId="16" fillId="0" borderId="0" xfId="0" applyFont="1" applyFill="1" applyBorder="1" applyAlignment="1" applyProtection="1">
      <protection locked="0"/>
    </xf>
    <xf numFmtId="0" fontId="2" fillId="5" borderId="13" xfId="0" applyNumberFormat="1" applyFont="1" applyFill="1" applyBorder="1" applyAlignment="1" applyProtection="1"/>
    <xf numFmtId="0" fontId="2" fillId="2" borderId="7" xfId="0" applyFont="1" applyFill="1" applyBorder="1" applyAlignment="1" applyProtection="1">
      <alignment vertical="center" wrapText="1"/>
      <protection locked="0"/>
    </xf>
    <xf numFmtId="0" fontId="16" fillId="0" borderId="0" xfId="0" applyFont="1" applyBorder="1" applyAlignment="1" applyProtection="1">
      <protection locked="0"/>
    </xf>
    <xf numFmtId="0" fontId="2" fillId="0" borderId="0" xfId="0" applyFont="1" applyFill="1" applyBorder="1" applyAlignment="1" applyProtection="1">
      <protection locked="0"/>
    </xf>
    <xf numFmtId="0" fontId="27" fillId="2" borderId="0" xfId="0" applyFont="1" applyFill="1" applyBorder="1" applyAlignment="1" applyProtection="1">
      <alignment vertical="top" wrapText="1"/>
    </xf>
    <xf numFmtId="0" fontId="2" fillId="0" borderId="0" xfId="0" applyFont="1" applyBorder="1" applyAlignment="1" applyProtection="1">
      <alignment vertical="top"/>
    </xf>
    <xf numFmtId="0" fontId="27" fillId="2" borderId="0" xfId="0" applyFont="1" applyFill="1" applyBorder="1" applyAlignment="1" applyProtection="1">
      <alignment vertical="top"/>
    </xf>
    <xf numFmtId="0" fontId="2" fillId="0" borderId="0" xfId="0" applyFont="1" applyFill="1" applyBorder="1" applyAlignment="1" applyProtection="1">
      <alignment vertical="top"/>
    </xf>
    <xf numFmtId="0" fontId="27" fillId="2" borderId="0" xfId="0" applyFont="1" applyFill="1" applyAlignment="1">
      <alignment vertical="top"/>
    </xf>
    <xf numFmtId="0" fontId="2" fillId="2" borderId="0" xfId="0" applyFont="1" applyFill="1" applyBorder="1" applyAlignment="1" applyProtection="1">
      <alignment vertical="top"/>
    </xf>
    <xf numFmtId="0" fontId="18" fillId="2" borderId="0" xfId="0" applyFont="1" applyFill="1" applyBorder="1" applyAlignment="1" applyProtection="1">
      <alignment vertical="top"/>
    </xf>
    <xf numFmtId="0" fontId="0" fillId="2" borderId="0" xfId="0" applyFill="1" applyBorder="1" applyAlignment="1" applyProtection="1">
      <alignment vertical="top"/>
    </xf>
    <xf numFmtId="0" fontId="16" fillId="2" borderId="0" xfId="0" applyFont="1" applyFill="1" applyBorder="1" applyAlignment="1" applyProtection="1">
      <alignment vertical="top"/>
    </xf>
    <xf numFmtId="0" fontId="27" fillId="2" borderId="0" xfId="0" applyFont="1" applyFill="1" applyAlignment="1" applyProtection="1">
      <alignment vertical="top"/>
    </xf>
    <xf numFmtId="0" fontId="2" fillId="0" borderId="14" xfId="0" applyFont="1" applyBorder="1" applyAlignment="1" applyProtection="1"/>
    <xf numFmtId="0" fontId="0" fillId="5" borderId="17" xfId="0" applyNumberFormat="1" applyFill="1" applyBorder="1" applyAlignment="1"/>
    <xf numFmtId="0" fontId="6" fillId="5" borderId="17" xfId="0" applyNumberFormat="1" applyFont="1" applyFill="1" applyBorder="1" applyAlignment="1" applyProtection="1"/>
    <xf numFmtId="0" fontId="6" fillId="5" borderId="17" xfId="0" applyNumberFormat="1" applyFont="1" applyFill="1" applyBorder="1" applyAlignment="1"/>
    <xf numFmtId="0" fontId="10" fillId="0" borderId="0" xfId="0" applyFont="1" applyFill="1" applyBorder="1" applyAlignment="1" applyProtection="1">
      <alignment horizontal="left" vertical="center"/>
    </xf>
    <xf numFmtId="0" fontId="0" fillId="2" borderId="1" xfId="0" applyFill="1" applyBorder="1" applyAlignment="1" applyProtection="1"/>
    <xf numFmtId="0" fontId="6" fillId="0" borderId="0" xfId="0" applyFont="1" applyAlignment="1" applyProtection="1">
      <protection locked="0"/>
    </xf>
    <xf numFmtId="0" fontId="16" fillId="0" borderId="0" xfId="0" applyFont="1" applyFill="1" applyBorder="1" applyAlignment="1" applyProtection="1">
      <alignment vertical="center"/>
      <protection locked="0"/>
    </xf>
    <xf numFmtId="0" fontId="18" fillId="0" borderId="0" xfId="0" applyFont="1" applyBorder="1" applyProtection="1">
      <protection locked="0"/>
    </xf>
    <xf numFmtId="0" fontId="16" fillId="0" borderId="0" xfId="0" applyFont="1" applyBorder="1" applyProtection="1">
      <protection locked="0"/>
    </xf>
    <xf numFmtId="0" fontId="27" fillId="0" borderId="0" xfId="0" applyFont="1" applyBorder="1" applyAlignment="1" applyProtection="1">
      <protection locked="0"/>
    </xf>
    <xf numFmtId="0" fontId="16" fillId="0" borderId="0" xfId="0" applyFont="1" applyFill="1" applyBorder="1" applyAlignment="1" applyProtection="1">
      <alignment horizontal="left" vertical="center"/>
      <protection locked="0"/>
    </xf>
    <xf numFmtId="0" fontId="1" fillId="0" borderId="0" xfId="0" applyFont="1" applyFill="1" applyBorder="1" applyAlignment="1" applyProtection="1">
      <protection locked="0"/>
    </xf>
    <xf numFmtId="0" fontId="6" fillId="0" borderId="0" xfId="0" applyFont="1" applyBorder="1" applyAlignment="1" applyProtection="1">
      <protection locked="0"/>
    </xf>
    <xf numFmtId="0" fontId="2" fillId="5" borderId="8" xfId="0" applyFont="1" applyFill="1" applyBorder="1" applyAlignment="1"/>
    <xf numFmtId="0" fontId="2" fillId="5" borderId="8" xfId="0" applyFont="1" applyFill="1" applyBorder="1" applyAlignment="1" applyProtection="1"/>
    <xf numFmtId="0" fontId="2" fillId="5" borderId="17" xfId="0" applyFont="1" applyFill="1" applyBorder="1" applyAlignment="1" applyProtection="1"/>
    <xf numFmtId="0" fontId="2" fillId="5" borderId="17" xfId="0" applyFont="1" applyFill="1" applyBorder="1" applyAlignment="1"/>
    <xf numFmtId="0" fontId="3" fillId="2" borderId="0" xfId="0" applyFont="1" applyFill="1" applyBorder="1" applyAlignment="1" applyProtection="1">
      <alignment vertical="top" wrapText="1"/>
    </xf>
    <xf numFmtId="0" fontId="66" fillId="0" borderId="0" xfId="0" applyFont="1" applyFill="1" applyProtection="1"/>
    <xf numFmtId="0" fontId="2" fillId="2" borderId="7" xfId="0" applyNumberFormat="1" applyFont="1" applyFill="1" applyBorder="1" applyAlignment="1" applyProtection="1">
      <alignment vertical="center"/>
      <protection locked="0"/>
    </xf>
    <xf numFmtId="4" fontId="0" fillId="2" borderId="0" xfId="0" applyNumberFormat="1" applyFill="1" applyBorder="1" applyAlignment="1" applyProtection="1"/>
    <xf numFmtId="0" fontId="67" fillId="2" borderId="7" xfId="3" applyFont="1" applyFill="1" applyBorder="1" applyAlignment="1" applyProtection="1">
      <protection locked="0"/>
    </xf>
    <xf numFmtId="0" fontId="6" fillId="2" borderId="7" xfId="0" applyFont="1" applyFill="1" applyBorder="1" applyAlignment="1" applyProtection="1">
      <alignment horizontal="left"/>
      <protection locked="0"/>
    </xf>
    <xf numFmtId="0" fontId="6" fillId="2" borderId="7" xfId="0" applyFont="1" applyFill="1" applyBorder="1" applyAlignment="1" applyProtection="1">
      <protection locked="0"/>
    </xf>
    <xf numFmtId="49" fontId="6" fillId="0" borderId="7" xfId="0" applyNumberFormat="1" applyFont="1" applyBorder="1" applyAlignment="1" applyProtection="1">
      <protection locked="0"/>
    </xf>
    <xf numFmtId="4" fontId="16" fillId="2" borderId="7" xfId="0" applyNumberFormat="1" applyFont="1" applyFill="1" applyBorder="1" applyAlignment="1" applyProtection="1">
      <alignment horizontal="right"/>
      <protection locked="0"/>
    </xf>
    <xf numFmtId="0" fontId="0" fillId="0" borderId="0" xfId="0" applyBorder="1"/>
    <xf numFmtId="0" fontId="0" fillId="0" borderId="0" xfId="0" applyBorder="1" applyAlignment="1" applyProtection="1">
      <protection locked="0"/>
    </xf>
    <xf numFmtId="0" fontId="7" fillId="0" borderId="0" xfId="0" applyFont="1" applyBorder="1" applyAlignment="1" applyProtection="1"/>
    <xf numFmtId="0" fontId="7" fillId="0" borderId="0" xfId="0" applyFont="1" applyBorder="1" applyAlignment="1" applyProtection="1">
      <alignment vertical="center"/>
    </xf>
    <xf numFmtId="0" fontId="27" fillId="0" borderId="0" xfId="0" applyFont="1" applyBorder="1" applyAlignment="1" applyProtection="1">
      <alignment vertical="center"/>
      <protection locked="0"/>
    </xf>
    <xf numFmtId="0" fontId="0" fillId="0" borderId="0" xfId="0" applyBorder="1" applyAlignment="1" applyProtection="1">
      <alignment vertical="center"/>
    </xf>
    <xf numFmtId="0" fontId="0" fillId="0" borderId="0" xfId="0" applyBorder="1" applyAlignment="1" applyProtection="1">
      <alignment vertical="center"/>
      <protection locked="0"/>
    </xf>
    <xf numFmtId="0" fontId="8" fillId="7" borderId="1" xfId="0" applyFont="1" applyFill="1" applyBorder="1" applyProtection="1"/>
    <xf numFmtId="0" fontId="4" fillId="7" borderId="0" xfId="0" applyFont="1" applyFill="1" applyBorder="1" applyAlignment="1" applyProtection="1">
      <alignment horizontal="left" vertical="center"/>
    </xf>
    <xf numFmtId="0" fontId="0" fillId="7" borderId="0" xfId="0" applyFill="1" applyBorder="1" applyAlignment="1" applyProtection="1"/>
    <xf numFmtId="0" fontId="0" fillId="7" borderId="2" xfId="0" applyFill="1" applyBorder="1" applyAlignment="1" applyProtection="1"/>
    <xf numFmtId="3" fontId="16" fillId="8" borderId="7" xfId="0" applyNumberFormat="1" applyFont="1" applyFill="1" applyBorder="1" applyAlignment="1" applyProtection="1"/>
    <xf numFmtId="168" fontId="10" fillId="8" borderId="7" xfId="0" applyNumberFormat="1" applyFont="1" applyFill="1" applyBorder="1" applyAlignment="1" applyProtection="1"/>
    <xf numFmtId="3" fontId="2" fillId="8" borderId="7" xfId="0" applyNumberFormat="1" applyFont="1" applyFill="1" applyBorder="1" applyAlignment="1" applyProtection="1">
      <alignment horizontal="right"/>
    </xf>
    <xf numFmtId="0" fontId="11" fillId="0" borderId="0" xfId="0" applyFont="1" applyFill="1" applyBorder="1" applyAlignment="1" applyProtection="1"/>
    <xf numFmtId="0" fontId="11" fillId="2" borderId="0" xfId="0" applyFont="1" applyFill="1" applyBorder="1" applyAlignment="1" applyProtection="1">
      <alignment horizontal="left"/>
    </xf>
    <xf numFmtId="0" fontId="16" fillId="2" borderId="7" xfId="0" applyFont="1" applyFill="1" applyBorder="1" applyAlignment="1" applyProtection="1">
      <protection locked="0"/>
    </xf>
    <xf numFmtId="0" fontId="16" fillId="0" borderId="0" xfId="0" applyNumberFormat="1" applyFont="1" applyFill="1" applyBorder="1" applyAlignment="1" applyProtection="1">
      <alignment horizontal="right"/>
      <protection locked="0"/>
    </xf>
    <xf numFmtId="0" fontId="11" fillId="2" borderId="7" xfId="0" applyFont="1" applyFill="1" applyBorder="1" applyAlignment="1" applyProtection="1">
      <protection locked="0"/>
    </xf>
    <xf numFmtId="0" fontId="71" fillId="2" borderId="0" xfId="0" applyNumberFormat="1" applyFont="1" applyFill="1" applyBorder="1" applyAlignment="1" applyProtection="1">
      <alignment horizontal="left" indent="1"/>
    </xf>
    <xf numFmtId="0" fontId="11" fillId="2" borderId="0" xfId="0" applyFont="1" applyFill="1" applyBorder="1" applyAlignment="1" applyProtection="1">
      <alignment horizontal="center" wrapText="1"/>
    </xf>
    <xf numFmtId="0" fontId="16" fillId="2" borderId="2" xfId="0" applyFont="1" applyFill="1" applyBorder="1" applyAlignment="1" applyProtection="1">
      <alignment wrapText="1"/>
    </xf>
    <xf numFmtId="0" fontId="16" fillId="0" borderId="0" xfId="0" applyFont="1" applyFill="1" applyBorder="1" applyAlignment="1" applyProtection="1">
      <alignment wrapText="1"/>
      <protection locked="0"/>
    </xf>
    <xf numFmtId="0" fontId="11" fillId="4" borderId="7" xfId="0" applyNumberFormat="1" applyFont="1" applyFill="1" applyBorder="1" applyAlignment="1" applyProtection="1">
      <alignment horizontal="left"/>
      <protection locked="0"/>
    </xf>
    <xf numFmtId="0" fontId="16" fillId="8" borderId="7" xfId="0" applyFont="1" applyFill="1" applyBorder="1" applyAlignment="1" applyProtection="1">
      <alignment horizontal="center"/>
    </xf>
    <xf numFmtId="49" fontId="11" fillId="2" borderId="15" xfId="0" applyNumberFormat="1" applyFont="1" applyFill="1" applyBorder="1" applyAlignment="1" applyProtection="1">
      <alignment horizontal="left"/>
    </xf>
    <xf numFmtId="0" fontId="6" fillId="2" borderId="0" xfId="0" applyFont="1" applyFill="1" applyBorder="1" applyAlignment="1" applyProtection="1">
      <alignment horizontal="left"/>
      <protection locked="0"/>
    </xf>
    <xf numFmtId="0" fontId="6" fillId="2" borderId="0" xfId="0" applyFont="1" applyFill="1" applyBorder="1" applyAlignment="1" applyProtection="1">
      <protection locked="0"/>
    </xf>
    <xf numFmtId="0" fontId="16" fillId="2" borderId="0" xfId="0" applyFont="1" applyFill="1" applyBorder="1" applyAlignment="1" applyProtection="1">
      <protection locked="0"/>
    </xf>
    <xf numFmtId="0" fontId="2" fillId="2" borderId="0" xfId="0" applyFont="1" applyFill="1" applyBorder="1" applyAlignment="1" applyProtection="1">
      <alignment horizontal="center"/>
      <protection locked="0"/>
    </xf>
    <xf numFmtId="49" fontId="2" fillId="2" borderId="0" xfId="0" applyNumberFormat="1" applyFont="1" applyFill="1" applyBorder="1" applyAlignment="1" applyProtection="1">
      <protection locked="0"/>
    </xf>
    <xf numFmtId="0" fontId="0" fillId="2" borderId="0" xfId="0" applyFill="1" applyBorder="1" applyAlignment="1" applyProtection="1">
      <protection locked="0"/>
    </xf>
    <xf numFmtId="0" fontId="16" fillId="2" borderId="0" xfId="0" applyFont="1" applyFill="1" applyBorder="1" applyAlignment="1" applyProtection="1">
      <alignment horizontal="center"/>
      <protection locked="0"/>
    </xf>
    <xf numFmtId="49" fontId="0" fillId="2" borderId="0" xfId="0" applyNumberFormat="1" applyFill="1" applyBorder="1" applyAlignment="1" applyProtection="1">
      <protection locked="0"/>
    </xf>
    <xf numFmtId="0" fontId="16" fillId="2" borderId="0" xfId="0" applyFont="1" applyFill="1" applyBorder="1" applyProtection="1">
      <protection locked="0"/>
    </xf>
    <xf numFmtId="49" fontId="11" fillId="2" borderId="0" xfId="0" applyNumberFormat="1" applyFont="1" applyFill="1" applyBorder="1" applyProtection="1">
      <protection locked="0"/>
    </xf>
    <xf numFmtId="0" fontId="2"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center" vertical="center"/>
      <protection locked="0"/>
    </xf>
    <xf numFmtId="3" fontId="2" fillId="2" borderId="0" xfId="0" applyNumberFormat="1" applyFont="1" applyFill="1" applyBorder="1" applyAlignment="1" applyProtection="1">
      <alignment horizontal="right" wrapText="1"/>
      <protection locked="0"/>
    </xf>
    <xf numFmtId="0" fontId="18" fillId="9" borderId="0" xfId="0" applyFont="1" applyFill="1" applyBorder="1" applyProtection="1"/>
    <xf numFmtId="0" fontId="27" fillId="9" borderId="0" xfId="0" applyFont="1" applyFill="1" applyBorder="1" applyAlignment="1" applyProtection="1">
      <alignment horizontal="right" vertical="center" indent="1"/>
    </xf>
    <xf numFmtId="0" fontId="27" fillId="9" borderId="0" xfId="0" applyFont="1" applyFill="1" applyBorder="1" applyAlignment="1" applyProtection="1">
      <alignment horizontal="left" vertical="center" indent="1"/>
    </xf>
    <xf numFmtId="0" fontId="27" fillId="9" borderId="0" xfId="0" applyFont="1" applyFill="1" applyBorder="1" applyAlignment="1" applyProtection="1">
      <alignment vertical="center"/>
    </xf>
    <xf numFmtId="0" fontId="24" fillId="2" borderId="3" xfId="0" applyFont="1" applyFill="1" applyBorder="1" applyAlignment="1" applyProtection="1">
      <alignment horizontal="left"/>
    </xf>
    <xf numFmtId="3" fontId="2" fillId="10" borderId="11" xfId="0" applyNumberFormat="1" applyFont="1" applyFill="1" applyBorder="1" applyAlignment="1" applyProtection="1">
      <alignment horizontal="right"/>
      <protection locked="0"/>
    </xf>
    <xf numFmtId="0" fontId="6" fillId="2" borderId="1" xfId="0" applyFont="1" applyFill="1" applyBorder="1" applyAlignment="1" applyProtection="1">
      <alignment horizontal="left" indent="1"/>
    </xf>
    <xf numFmtId="0" fontId="6" fillId="2" borderId="0" xfId="0" applyFont="1" applyFill="1" applyBorder="1" applyAlignment="1" applyProtection="1">
      <alignment horizontal="left" indent="1"/>
    </xf>
    <xf numFmtId="0" fontId="6" fillId="2" borderId="4" xfId="0" applyFont="1" applyFill="1" applyBorder="1" applyAlignment="1" applyProtection="1">
      <alignment horizontal="left" indent="1"/>
    </xf>
    <xf numFmtId="0" fontId="6" fillId="0" borderId="0" xfId="0" applyFont="1" applyAlignment="1" applyProtection="1">
      <alignment horizontal="left" indent="1"/>
    </xf>
    <xf numFmtId="0" fontId="9" fillId="3" borderId="1" xfId="0" applyFont="1" applyFill="1" applyBorder="1" applyAlignment="1" applyProtection="1"/>
    <xf numFmtId="0" fontId="9" fillId="3" borderId="2" xfId="0" applyFont="1" applyFill="1" applyBorder="1" applyAlignment="1" applyProtection="1"/>
    <xf numFmtId="0" fontId="6" fillId="2" borderId="2" xfId="0" applyFont="1" applyFill="1" applyBorder="1" applyAlignment="1" applyProtection="1">
      <alignment horizontal="left" indent="1"/>
    </xf>
    <xf numFmtId="0" fontId="2" fillId="2" borderId="1" xfId="0" applyFont="1" applyFill="1" applyBorder="1" applyAlignment="1" applyProtection="1">
      <alignment horizontal="left" indent="1"/>
    </xf>
    <xf numFmtId="0" fontId="64" fillId="2" borderId="1" xfId="0" applyFont="1" applyFill="1" applyBorder="1" applyAlignment="1" applyProtection="1">
      <alignment horizontal="left" indent="1"/>
    </xf>
    <xf numFmtId="0" fontId="10" fillId="2" borderId="1" xfId="0" applyFont="1" applyFill="1" applyBorder="1" applyAlignment="1" applyProtection="1"/>
    <xf numFmtId="0" fontId="10" fillId="4" borderId="11" xfId="0" applyNumberFormat="1" applyFont="1" applyFill="1" applyBorder="1" applyAlignment="1" applyProtection="1">
      <alignment horizontal="right"/>
      <protection locked="0"/>
    </xf>
    <xf numFmtId="0" fontId="10" fillId="4" borderId="11" xfId="0" applyNumberFormat="1" applyFont="1" applyFill="1" applyBorder="1" applyAlignment="1" applyProtection="1">
      <alignment horizontal="left"/>
      <protection locked="0"/>
    </xf>
    <xf numFmtId="0" fontId="10" fillId="0" borderId="0" xfId="0" applyNumberFormat="1" applyFont="1" applyFill="1" applyBorder="1" applyAlignment="1" applyProtection="1">
      <alignment horizontal="right"/>
      <protection locked="0"/>
    </xf>
    <xf numFmtId="0" fontId="10" fillId="0" borderId="0" xfId="0" applyFont="1" applyFill="1" applyBorder="1" applyAlignment="1" applyProtection="1">
      <protection locked="0"/>
    </xf>
    <xf numFmtId="49" fontId="10" fillId="4" borderId="11" xfId="0" applyNumberFormat="1" applyFont="1" applyFill="1" applyBorder="1" applyAlignment="1" applyProtection="1">
      <alignment horizontal="left"/>
      <protection locked="0"/>
    </xf>
    <xf numFmtId="0" fontId="10" fillId="4" borderId="7" xfId="0" applyNumberFormat="1" applyFont="1" applyFill="1" applyBorder="1" applyAlignment="1" applyProtection="1">
      <alignment horizontal="right"/>
      <protection locked="0"/>
    </xf>
    <xf numFmtId="0" fontId="2" fillId="0" borderId="0" xfId="0" applyFont="1" applyAlignment="1" applyProtection="1">
      <alignment vertical="center"/>
    </xf>
    <xf numFmtId="0" fontId="2" fillId="0" borderId="0" xfId="0" applyFont="1" applyAlignment="1" applyProtection="1"/>
    <xf numFmtId="0" fontId="2" fillId="2" borderId="14" xfId="0" applyFont="1" applyFill="1" applyBorder="1" applyAlignment="1" applyProtection="1"/>
    <xf numFmtId="0" fontId="11" fillId="2" borderId="0" xfId="0" applyFont="1" applyFill="1" applyBorder="1" applyAlignment="1" applyProtection="1">
      <alignment vertical="center"/>
    </xf>
    <xf numFmtId="171" fontId="6" fillId="0" borderId="7" xfId="0" applyNumberFormat="1" applyFont="1" applyFill="1" applyBorder="1" applyAlignment="1" applyProtection="1">
      <alignment horizontal="right"/>
      <protection locked="0"/>
    </xf>
    <xf numFmtId="171" fontId="6" fillId="11" borderId="7" xfId="0" applyNumberFormat="1" applyFont="1" applyFill="1" applyBorder="1" applyAlignment="1" applyProtection="1">
      <alignment horizontal="right"/>
      <protection locked="0"/>
    </xf>
    <xf numFmtId="0" fontId="13" fillId="2" borderId="0" xfId="0" applyFont="1" applyFill="1" applyBorder="1" applyAlignment="1" applyProtection="1">
      <alignment horizontal="right" vertical="center"/>
    </xf>
    <xf numFmtId="0" fontId="6" fillId="2" borderId="9" xfId="0" applyFont="1" applyFill="1" applyBorder="1" applyAlignment="1" applyProtection="1">
      <alignment horizontal="left"/>
    </xf>
    <xf numFmtId="0" fontId="13" fillId="2" borderId="9" xfId="0" applyFont="1" applyFill="1" applyBorder="1" applyAlignment="1" applyProtection="1">
      <alignment vertical="top"/>
    </xf>
    <xf numFmtId="0" fontId="2" fillId="2" borderId="9" xfId="0" applyFont="1" applyFill="1" applyBorder="1" applyAlignment="1" applyProtection="1">
      <alignment horizontal="left"/>
    </xf>
    <xf numFmtId="0" fontId="6" fillId="2" borderId="9" xfId="0" applyFont="1" applyFill="1" applyBorder="1" applyAlignment="1" applyProtection="1"/>
    <xf numFmtId="0" fontId="6" fillId="2" borderId="8" xfId="0" applyFont="1" applyFill="1" applyBorder="1" applyAlignment="1" applyProtection="1"/>
    <xf numFmtId="49" fontId="16" fillId="2" borderId="12" xfId="0" applyNumberFormat="1" applyFont="1" applyFill="1" applyBorder="1" applyAlignment="1" applyProtection="1">
      <alignment horizontal="left"/>
    </xf>
    <xf numFmtId="0" fontId="2" fillId="2" borderId="0" xfId="0" applyFont="1" applyFill="1" applyBorder="1" applyAlignment="1" applyProtection="1">
      <alignment horizontal="left" vertical="top"/>
    </xf>
    <xf numFmtId="49" fontId="6" fillId="2" borderId="12" xfId="0" applyNumberFormat="1" applyFont="1" applyFill="1" applyBorder="1" applyAlignment="1" applyProtection="1">
      <alignment horizontal="left"/>
    </xf>
    <xf numFmtId="49" fontId="2" fillId="0" borderId="12" xfId="0" applyNumberFormat="1" applyFont="1" applyBorder="1" applyAlignment="1" applyProtection="1"/>
    <xf numFmtId="0" fontId="30" fillId="2" borderId="0" xfId="0" applyFont="1" applyFill="1" applyBorder="1" applyAlignment="1" applyProtection="1"/>
    <xf numFmtId="167" fontId="6" fillId="5" borderId="7" xfId="0" applyNumberFormat="1" applyFont="1" applyFill="1" applyBorder="1" applyAlignment="1" applyProtection="1">
      <alignment horizontal="left" vertical="center" wrapText="1"/>
    </xf>
    <xf numFmtId="0" fontId="0" fillId="0" borderId="0" xfId="0" applyBorder="1" applyAlignment="1" applyProtection="1">
      <alignment horizontal="center"/>
      <protection locked="0"/>
    </xf>
    <xf numFmtId="0" fontId="2" fillId="2" borderId="0" xfId="0" applyFont="1" applyFill="1" applyBorder="1" applyAlignment="1" applyProtection="1">
      <alignment horizontal="left" vertical="center" indent="5"/>
    </xf>
    <xf numFmtId="0" fontId="2" fillId="2" borderId="7"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center"/>
    </xf>
    <xf numFmtId="0" fontId="0" fillId="2" borderId="9" xfId="0" applyFill="1" applyBorder="1" applyAlignment="1" applyProtection="1">
      <alignment vertical="top" wrapText="1"/>
    </xf>
    <xf numFmtId="0" fontId="27" fillId="2" borderId="0" xfId="0" applyNumberFormat="1" applyFont="1" applyFill="1" applyBorder="1" applyAlignment="1" applyProtection="1">
      <alignment vertical="top"/>
    </xf>
    <xf numFmtId="49" fontId="11" fillId="0" borderId="0" xfId="0" applyNumberFormat="1" applyFont="1" applyBorder="1" applyProtection="1"/>
    <xf numFmtId="0" fontId="7" fillId="2" borderId="4" xfId="0" applyFont="1" applyFill="1" applyBorder="1" applyAlignment="1" applyProtection="1"/>
    <xf numFmtId="0" fontId="27" fillId="2" borderId="5" xfId="0" applyFont="1" applyFill="1" applyBorder="1" applyAlignment="1">
      <alignment wrapText="1"/>
    </xf>
    <xf numFmtId="0" fontId="27" fillId="2" borderId="6" xfId="0" applyFont="1" applyFill="1" applyBorder="1" applyAlignment="1">
      <alignment wrapText="1"/>
    </xf>
    <xf numFmtId="0" fontId="27" fillId="2" borderId="8" xfId="0" applyNumberFormat="1" applyFont="1" applyFill="1" applyBorder="1" applyAlignment="1" applyProtection="1">
      <alignment vertical="top"/>
    </xf>
    <xf numFmtId="0" fontId="6" fillId="2" borderId="18" xfId="0" applyFont="1" applyFill="1" applyBorder="1" applyAlignment="1" applyProtection="1"/>
    <xf numFmtId="0" fontId="6" fillId="2" borderId="19" xfId="0" applyFont="1" applyFill="1" applyBorder="1" applyAlignment="1" applyProtection="1"/>
    <xf numFmtId="0" fontId="27" fillId="2" borderId="13" xfId="0" applyNumberFormat="1" applyFont="1" applyFill="1" applyBorder="1" applyAlignment="1" applyProtection="1">
      <alignment vertical="top"/>
    </xf>
    <xf numFmtId="49" fontId="6" fillId="2" borderId="8" xfId="0" applyNumberFormat="1" applyFont="1" applyFill="1" applyBorder="1" applyAlignment="1" applyProtection="1">
      <alignment horizontal="left"/>
    </xf>
    <xf numFmtId="49" fontId="6" fillId="2" borderId="17" xfId="0" applyNumberFormat="1" applyFont="1" applyFill="1" applyBorder="1" applyAlignment="1" applyProtection="1">
      <alignment horizontal="left"/>
    </xf>
    <xf numFmtId="0" fontId="16" fillId="2" borderId="8" xfId="0" applyFont="1" applyFill="1" applyBorder="1" applyAlignment="1" applyProtection="1"/>
    <xf numFmtId="0" fontId="16" fillId="2" borderId="17" xfId="0" applyFont="1" applyFill="1" applyBorder="1" applyAlignment="1" applyProtection="1"/>
    <xf numFmtId="0" fontId="16" fillId="2" borderId="8" xfId="0" applyFont="1" applyFill="1" applyBorder="1" applyProtection="1"/>
    <xf numFmtId="0" fontId="16" fillId="2" borderId="8" xfId="0" applyFont="1" applyFill="1" applyBorder="1" applyAlignment="1" applyProtection="1">
      <alignment horizontal="center"/>
    </xf>
    <xf numFmtId="0" fontId="16" fillId="2" borderId="17" xfId="0" applyFont="1" applyFill="1" applyBorder="1" applyProtection="1"/>
    <xf numFmtId="0" fontId="2" fillId="2" borderId="13" xfId="0" applyNumberFormat="1" applyFont="1" applyFill="1" applyBorder="1" applyAlignment="1" applyProtection="1">
      <alignment vertical="top"/>
    </xf>
    <xf numFmtId="0" fontId="2" fillId="2" borderId="8" xfId="0" applyFont="1" applyFill="1" applyBorder="1" applyProtection="1"/>
    <xf numFmtId="0" fontId="2" fillId="2" borderId="8" xfId="0" applyFont="1" applyFill="1" applyBorder="1" applyAlignment="1" applyProtection="1">
      <alignment horizontal="center"/>
    </xf>
    <xf numFmtId="0" fontId="2" fillId="2" borderId="17" xfId="0" applyFont="1" applyFill="1" applyBorder="1" applyProtection="1"/>
    <xf numFmtId="0" fontId="27" fillId="2" borderId="20" xfId="0" applyNumberFormat="1" applyFont="1" applyFill="1" applyBorder="1" applyAlignment="1" applyProtection="1">
      <alignment vertical="top"/>
    </xf>
    <xf numFmtId="0" fontId="16" fillId="2" borderId="21" xfId="0" applyFont="1" applyFill="1" applyBorder="1" applyAlignment="1" applyProtection="1">
      <alignment horizontal="center"/>
    </xf>
    <xf numFmtId="0" fontId="16" fillId="2" borderId="21" xfId="0" applyFont="1" applyFill="1" applyBorder="1" applyProtection="1"/>
    <xf numFmtId="0" fontId="16" fillId="2" borderId="22" xfId="0" applyFont="1" applyFill="1" applyBorder="1" applyProtection="1"/>
    <xf numFmtId="0" fontId="27" fillId="2" borderId="13" xfId="0" applyFont="1" applyFill="1" applyBorder="1" applyProtection="1"/>
    <xf numFmtId="0" fontId="27" fillId="2" borderId="20" xfId="0" applyFont="1" applyFill="1" applyBorder="1" applyAlignment="1" applyProtection="1">
      <alignment wrapText="1"/>
    </xf>
    <xf numFmtId="0" fontId="27" fillId="2" borderId="21" xfId="0" applyFont="1" applyFill="1" applyBorder="1" applyAlignment="1">
      <alignment wrapText="1"/>
    </xf>
    <xf numFmtId="0" fontId="27" fillId="2" borderId="22" xfId="0" applyFont="1" applyFill="1" applyBorder="1" applyAlignment="1">
      <alignment wrapText="1"/>
    </xf>
    <xf numFmtId="0" fontId="27" fillId="2" borderId="13" xfId="0" applyFont="1" applyFill="1" applyBorder="1" applyAlignment="1" applyProtection="1"/>
    <xf numFmtId="0" fontId="6" fillId="2" borderId="17" xfId="0" applyNumberFormat="1" applyFont="1" applyFill="1" applyBorder="1" applyAlignment="1" applyProtection="1">
      <alignment horizontal="left" vertical="center" indent="1"/>
    </xf>
    <xf numFmtId="0" fontId="2" fillId="2" borderId="13" xfId="0" applyFont="1" applyFill="1" applyBorder="1" applyProtection="1"/>
    <xf numFmtId="0" fontId="2" fillId="2" borderId="20" xfId="0" applyFont="1" applyFill="1" applyBorder="1" applyProtection="1"/>
    <xf numFmtId="0" fontId="2" fillId="2" borderId="23" xfId="0" applyFont="1" applyFill="1" applyBorder="1" applyAlignment="1" applyProtection="1"/>
    <xf numFmtId="0" fontId="2" fillId="2" borderId="17" xfId="0" applyFont="1" applyFill="1" applyBorder="1" applyAlignment="1" applyProtection="1">
      <alignment horizontal="center" vertical="center"/>
    </xf>
    <xf numFmtId="0" fontId="2" fillId="2" borderId="20" xfId="0" applyFont="1" applyFill="1" applyBorder="1" applyAlignment="1" applyProtection="1"/>
    <xf numFmtId="0" fontId="16" fillId="2" borderId="21" xfId="0" applyFont="1" applyFill="1" applyBorder="1" applyAlignment="1" applyProtection="1"/>
    <xf numFmtId="0" fontId="16" fillId="2" borderId="22" xfId="0" applyFont="1" applyFill="1" applyBorder="1" applyAlignment="1" applyProtection="1"/>
    <xf numFmtId="0" fontId="6" fillId="2" borderId="24" xfId="0" applyFont="1" applyFill="1" applyBorder="1" applyAlignment="1" applyProtection="1"/>
    <xf numFmtId="0" fontId="6" fillId="2" borderId="25" xfId="0" applyFont="1" applyFill="1" applyBorder="1" applyAlignment="1" applyProtection="1"/>
    <xf numFmtId="0" fontId="6" fillId="2" borderId="26" xfId="0" applyFont="1" applyFill="1" applyBorder="1" applyAlignment="1" applyProtection="1"/>
    <xf numFmtId="0" fontId="6" fillId="2" borderId="27" xfId="0" applyFont="1" applyFill="1" applyBorder="1" applyAlignment="1" applyProtection="1"/>
    <xf numFmtId="0" fontId="2" fillId="2" borderId="7" xfId="0" applyFont="1" applyFill="1" applyBorder="1" applyAlignment="1" applyProtection="1">
      <alignment vertical="center"/>
    </xf>
    <xf numFmtId="0" fontId="77" fillId="0" borderId="11" xfId="0" applyFont="1" applyBorder="1" applyAlignment="1">
      <alignment vertical="center" wrapText="1"/>
    </xf>
    <xf numFmtId="0" fontId="77" fillId="0" borderId="28" xfId="0" applyFont="1" applyBorder="1" applyAlignment="1">
      <alignment vertical="center" wrapText="1"/>
    </xf>
    <xf numFmtId="0" fontId="77" fillId="0" borderId="29" xfId="0" applyFont="1" applyBorder="1" applyAlignment="1">
      <alignment vertical="center" wrapText="1"/>
    </xf>
    <xf numFmtId="9" fontId="77" fillId="12" borderId="6" xfId="0" applyNumberFormat="1" applyFont="1" applyFill="1" applyBorder="1" applyAlignment="1">
      <alignment vertical="center" wrapText="1"/>
    </xf>
    <xf numFmtId="9" fontId="77" fillId="15" borderId="6" xfId="0" applyNumberFormat="1" applyFont="1" applyFill="1" applyBorder="1" applyAlignment="1">
      <alignment vertical="center" wrapText="1"/>
    </xf>
    <xf numFmtId="9" fontId="77" fillId="16" borderId="6" xfId="0" applyNumberFormat="1" applyFont="1" applyFill="1" applyBorder="1" applyAlignment="1">
      <alignment vertical="center" wrapText="1"/>
    </xf>
    <xf numFmtId="9" fontId="77" fillId="17" borderId="6" xfId="0" applyNumberFormat="1" applyFont="1" applyFill="1" applyBorder="1" applyAlignment="1">
      <alignment vertical="center" wrapText="1"/>
    </xf>
    <xf numFmtId="9" fontId="77" fillId="18" borderId="6" xfId="0" applyNumberFormat="1" applyFont="1" applyFill="1" applyBorder="1" applyAlignment="1">
      <alignment vertical="center" wrapText="1"/>
    </xf>
    <xf numFmtId="9" fontId="77" fillId="19" borderId="6" xfId="0" applyNumberFormat="1" applyFont="1" applyFill="1" applyBorder="1" applyAlignment="1">
      <alignment vertical="center" wrapText="1"/>
    </xf>
    <xf numFmtId="172" fontId="16" fillId="0" borderId="0" xfId="0" applyNumberFormat="1" applyFont="1" applyBorder="1" applyProtection="1"/>
    <xf numFmtId="0" fontId="11" fillId="0" borderId="0" xfId="0" applyFont="1" applyBorder="1" applyProtection="1"/>
    <xf numFmtId="0" fontId="11" fillId="0" borderId="0" xfId="0" applyFont="1" applyBorder="1" applyAlignment="1" applyProtection="1">
      <alignment horizontal="right"/>
    </xf>
    <xf numFmtId="172" fontId="16" fillId="0" borderId="0" xfId="0" applyNumberFormat="1" applyFont="1" applyFill="1" applyBorder="1" applyAlignment="1" applyProtection="1"/>
    <xf numFmtId="0" fontId="11" fillId="0" borderId="0" xfId="0" quotePrefix="1" applyFont="1" applyBorder="1" applyProtection="1"/>
    <xf numFmtId="0" fontId="11" fillId="0" borderId="0" xfId="0" applyFont="1" applyFill="1" applyBorder="1" applyAlignment="1" applyProtection="1">
      <alignment horizontal="right"/>
    </xf>
    <xf numFmtId="2" fontId="16" fillId="0" borderId="0" xfId="1" applyNumberFormat="1" applyFont="1" applyBorder="1" applyProtection="1"/>
    <xf numFmtId="1" fontId="6" fillId="5" borderId="7" xfId="0" applyNumberFormat="1" applyFont="1" applyFill="1" applyBorder="1" applyAlignment="1" applyProtection="1">
      <alignment horizontal="right" vertical="center"/>
    </xf>
    <xf numFmtId="1" fontId="2" fillId="4" borderId="7" xfId="0" applyNumberFormat="1" applyFont="1" applyFill="1" applyBorder="1" applyAlignment="1" applyProtection="1">
      <alignment horizontal="left"/>
      <protection locked="0"/>
    </xf>
    <xf numFmtId="0" fontId="0" fillId="20" borderId="0" xfId="0" applyFill="1" applyBorder="1"/>
    <xf numFmtId="0" fontId="0" fillId="20" borderId="0" xfId="0" applyFill="1" applyBorder="1" applyAlignment="1" applyProtection="1"/>
    <xf numFmtId="0" fontId="27" fillId="21" borderId="0" xfId="0" applyFont="1" applyFill="1" applyBorder="1" applyAlignment="1" applyProtection="1"/>
    <xf numFmtId="0" fontId="34" fillId="2" borderId="0" xfId="0" applyFont="1" applyFill="1" applyBorder="1" applyAlignment="1" applyProtection="1">
      <alignment horizontal="right"/>
    </xf>
    <xf numFmtId="0" fontId="7" fillId="2" borderId="0" xfId="0" applyFont="1" applyFill="1" applyBorder="1" applyAlignment="1" applyProtection="1">
      <alignment vertical="center"/>
    </xf>
    <xf numFmtId="2" fontId="16" fillId="2" borderId="7" xfId="0" applyNumberFormat="1" applyFont="1" applyFill="1" applyBorder="1" applyAlignment="1" applyProtection="1">
      <alignment horizontal="right"/>
      <protection locked="0"/>
    </xf>
    <xf numFmtId="0" fontId="11" fillId="2" borderId="7" xfId="0" applyFont="1" applyFill="1" applyBorder="1" applyAlignment="1" applyProtection="1">
      <alignment horizontal="left"/>
      <protection locked="0"/>
    </xf>
    <xf numFmtId="0" fontId="27" fillId="0" borderId="0" xfId="0" applyFont="1"/>
    <xf numFmtId="14" fontId="0" fillId="0" borderId="0" xfId="0" applyNumberFormat="1"/>
    <xf numFmtId="0" fontId="42" fillId="0" borderId="0" xfId="0" applyFont="1"/>
    <xf numFmtId="0" fontId="76" fillId="0" borderId="0" xfId="5"/>
    <xf numFmtId="0" fontId="11" fillId="0" borderId="0" xfId="4" applyFont="1" applyFill="1" applyBorder="1" applyAlignment="1" applyProtection="1"/>
    <xf numFmtId="165" fontId="2" fillId="2" borderId="0" xfId="0" applyNumberFormat="1" applyFont="1" applyFill="1" applyBorder="1" applyAlignment="1" applyProtection="1">
      <alignment horizontal="right" vertical="center"/>
      <protection locked="0"/>
    </xf>
    <xf numFmtId="49" fontId="11" fillId="2" borderId="7" xfId="0" applyNumberFormat="1" applyFont="1" applyFill="1" applyBorder="1" applyAlignment="1" applyProtection="1">
      <alignment horizontal="left"/>
      <protection locked="0"/>
    </xf>
    <xf numFmtId="175" fontId="0" fillId="0" borderId="0" xfId="0" applyNumberFormat="1"/>
    <xf numFmtId="0" fontId="11" fillId="0" borderId="0" xfId="0" applyFont="1" applyFill="1" applyBorder="1" applyAlignment="1" applyProtection="1">
      <protection locked="0"/>
    </xf>
    <xf numFmtId="0" fontId="11" fillId="2" borderId="7" xfId="0" applyFont="1" applyFill="1" applyBorder="1" applyAlignment="1" applyProtection="1"/>
    <xf numFmtId="0" fontId="27" fillId="2" borderId="21" xfId="0" applyFont="1" applyFill="1" applyBorder="1" applyAlignment="1" applyProtection="1">
      <alignment wrapText="1"/>
    </xf>
    <xf numFmtId="165" fontId="2" fillId="2" borderId="0" xfId="0" applyNumberFormat="1" applyFont="1" applyFill="1" applyBorder="1" applyAlignment="1" applyProtection="1">
      <alignment horizontal="right" vertical="center"/>
    </xf>
    <xf numFmtId="0" fontId="2" fillId="2" borderId="0" xfId="0" applyFont="1" applyFill="1" applyBorder="1" applyAlignment="1" applyProtection="1">
      <alignment horizontal="left" vertical="top" wrapText="1"/>
    </xf>
    <xf numFmtId="0" fontId="13" fillId="2" borderId="0" xfId="0" applyFont="1" applyFill="1" applyBorder="1" applyAlignment="1" applyProtection="1">
      <alignment horizontal="left" vertical="center" wrapText="1"/>
    </xf>
    <xf numFmtId="0" fontId="79" fillId="0" borderId="28" xfId="0" applyFont="1" applyBorder="1" applyAlignment="1">
      <alignment vertical="center" wrapText="1"/>
    </xf>
    <xf numFmtId="9" fontId="79" fillId="13" borderId="6" xfId="0" applyNumberFormat="1" applyFont="1" applyFill="1" applyBorder="1" applyAlignment="1">
      <alignment vertical="center" wrapText="1"/>
    </xf>
    <xf numFmtId="9" fontId="79" fillId="14" borderId="6" xfId="0" applyNumberFormat="1" applyFont="1" applyFill="1" applyBorder="1" applyAlignment="1">
      <alignment vertical="center" wrapText="1"/>
    </xf>
    <xf numFmtId="9" fontId="79" fillId="12" borderId="6" xfId="0" applyNumberFormat="1" applyFont="1" applyFill="1" applyBorder="1" applyAlignment="1">
      <alignment vertical="center" wrapText="1"/>
    </xf>
    <xf numFmtId="9" fontId="79" fillId="15" borderId="6" xfId="0" applyNumberFormat="1" applyFont="1" applyFill="1" applyBorder="1" applyAlignment="1">
      <alignment vertical="center" wrapText="1"/>
    </xf>
    <xf numFmtId="9" fontId="79" fillId="16" borderId="6" xfId="0" applyNumberFormat="1" applyFont="1" applyFill="1" applyBorder="1" applyAlignment="1">
      <alignment vertical="center" wrapText="1"/>
    </xf>
    <xf numFmtId="9" fontId="79" fillId="17" borderId="6" xfId="0" applyNumberFormat="1" applyFont="1" applyFill="1" applyBorder="1" applyAlignment="1">
      <alignment vertical="center" wrapText="1"/>
    </xf>
    <xf numFmtId="9" fontId="79" fillId="18" borderId="6" xfId="0" applyNumberFormat="1" applyFont="1" applyFill="1" applyBorder="1" applyAlignment="1">
      <alignment vertical="center" wrapText="1"/>
    </xf>
    <xf numFmtId="0" fontId="27" fillId="2" borderId="0" xfId="6" applyFont="1" applyFill="1" applyBorder="1" applyAlignment="1" applyProtection="1">
      <alignment vertical="top" wrapText="1"/>
    </xf>
    <xf numFmtId="0" fontId="13" fillId="2" borderId="0" xfId="0" applyFont="1" applyFill="1" applyBorder="1" applyAlignment="1" applyProtection="1">
      <alignment vertical="center"/>
    </xf>
    <xf numFmtId="0" fontId="13" fillId="2" borderId="0" xfId="0" applyFont="1" applyFill="1" applyBorder="1" applyAlignment="1" applyProtection="1">
      <alignment vertical="center" wrapText="1"/>
    </xf>
    <xf numFmtId="165" fontId="11" fillId="2" borderId="7" xfId="0" applyNumberFormat="1" applyFont="1" applyFill="1" applyBorder="1" applyAlignment="1" applyProtection="1">
      <alignment horizontal="right"/>
      <protection locked="0"/>
    </xf>
    <xf numFmtId="0" fontId="65" fillId="2" borderId="30" xfId="0" applyFont="1" applyFill="1" applyBorder="1" applyAlignment="1" applyProtection="1">
      <alignment horizontal="center" vertical="center" wrapText="1"/>
    </xf>
    <xf numFmtId="0" fontId="66" fillId="0" borderId="31" xfId="0" applyFont="1" applyBorder="1" applyAlignment="1">
      <alignment horizontal="center" vertical="center" wrapText="1"/>
    </xf>
    <xf numFmtId="0" fontId="66" fillId="0" borderId="32" xfId="0" applyFont="1" applyBorder="1" applyAlignment="1">
      <alignment horizontal="center" vertical="center" wrapText="1"/>
    </xf>
    <xf numFmtId="0" fontId="2" fillId="2" borderId="0" xfId="0" applyFont="1" applyFill="1" applyBorder="1" applyAlignment="1" applyProtection="1">
      <alignment horizontal="left" vertical="top" wrapText="1"/>
    </xf>
    <xf numFmtId="0" fontId="0" fillId="0" borderId="0" xfId="0" applyBorder="1" applyAlignment="1" applyProtection="1"/>
    <xf numFmtId="0" fontId="47" fillId="2" borderId="0" xfId="0" applyFont="1" applyFill="1" applyBorder="1" applyAlignment="1" applyProtection="1">
      <alignment horizontal="left" wrapText="1"/>
    </xf>
    <xf numFmtId="0" fontId="19" fillId="3" borderId="30" xfId="0" applyFont="1" applyFill="1" applyBorder="1" applyAlignment="1" applyProtection="1"/>
    <xf numFmtId="0" fontId="0" fillId="0" borderId="31" xfId="0" applyBorder="1" applyAlignment="1"/>
    <xf numFmtId="0" fontId="0" fillId="0" borderId="32" xfId="0" applyBorder="1" applyAlignment="1"/>
    <xf numFmtId="0" fontId="47" fillId="2" borderId="0" xfId="0" applyFont="1" applyFill="1" applyBorder="1" applyAlignment="1" applyProtection="1">
      <alignment horizontal="left" vertical="center" wrapText="1"/>
    </xf>
    <xf numFmtId="0" fontId="45" fillId="0" borderId="0" xfId="0" applyFont="1" applyBorder="1" applyAlignment="1" applyProtection="1">
      <alignment wrapText="1"/>
    </xf>
    <xf numFmtId="0" fontId="19" fillId="3" borderId="30" xfId="0" applyFont="1" applyFill="1" applyBorder="1" applyAlignment="1" applyProtection="1">
      <alignment vertical="center"/>
    </xf>
    <xf numFmtId="49" fontId="2" fillId="2" borderId="13" xfId="0" applyNumberFormat="1" applyFont="1" applyFill="1" applyBorder="1" applyAlignment="1" applyProtection="1">
      <alignment horizontal="left"/>
      <protection locked="0"/>
    </xf>
    <xf numFmtId="49" fontId="6" fillId="2" borderId="8" xfId="0" applyNumberFormat="1" applyFont="1" applyFill="1" applyBorder="1" applyAlignment="1" applyProtection="1">
      <alignment horizontal="left"/>
      <protection locked="0"/>
    </xf>
    <xf numFmtId="49" fontId="6" fillId="2" borderId="17" xfId="0" applyNumberFormat="1" applyFont="1" applyFill="1" applyBorder="1" applyAlignment="1" applyProtection="1">
      <alignment horizontal="left"/>
      <protection locked="0"/>
    </xf>
    <xf numFmtId="49" fontId="2" fillId="2" borderId="24" xfId="0" applyNumberFormat="1"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25" xfId="0" applyFont="1" applyFill="1" applyBorder="1" applyAlignment="1" applyProtection="1">
      <alignment horizontal="left" vertical="top" wrapText="1"/>
      <protection locked="0"/>
    </xf>
    <xf numFmtId="0" fontId="6" fillId="2" borderId="14"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15" xfId="0" applyFont="1" applyFill="1" applyBorder="1" applyAlignment="1" applyProtection="1">
      <alignment horizontal="left" vertical="top" wrapText="1"/>
      <protection locked="0"/>
    </xf>
    <xf numFmtId="0" fontId="6" fillId="2" borderId="26"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27" xfId="0" applyFont="1" applyFill="1" applyBorder="1" applyAlignment="1" applyProtection="1">
      <alignment horizontal="left" vertical="top" wrapText="1"/>
      <protection locked="0"/>
    </xf>
    <xf numFmtId="0" fontId="6" fillId="0" borderId="8" xfId="0" applyFont="1" applyBorder="1" applyAlignment="1" applyProtection="1">
      <protection locked="0"/>
    </xf>
    <xf numFmtId="0" fontId="6" fillId="0" borderId="17" xfId="0" applyFont="1" applyBorder="1" applyAlignment="1" applyProtection="1">
      <protection locked="0"/>
    </xf>
    <xf numFmtId="0" fontId="0" fillId="0" borderId="31" xfId="0" applyBorder="1" applyAlignment="1">
      <alignment vertical="center"/>
    </xf>
    <xf numFmtId="0" fontId="0" fillId="0" borderId="32" xfId="0" applyBorder="1" applyAlignment="1">
      <alignment vertical="center"/>
    </xf>
    <xf numFmtId="0" fontId="0" fillId="2" borderId="33"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34" xfId="0" applyFill="1" applyBorder="1" applyAlignment="1" applyProtection="1">
      <alignment horizontal="left" vertical="top" wrapText="1"/>
      <protection locked="0"/>
    </xf>
    <xf numFmtId="0" fontId="0" fillId="0" borderId="31" xfId="0" applyBorder="1" applyAlignment="1" applyProtection="1">
      <alignment vertical="center"/>
    </xf>
    <xf numFmtId="0" fontId="0" fillId="0" borderId="32" xfId="0" applyBorder="1" applyAlignment="1" applyProtection="1">
      <alignment vertical="center"/>
    </xf>
    <xf numFmtId="0" fontId="67" fillId="2" borderId="13" xfId="3" applyFont="1" applyFill="1" applyBorder="1" applyAlignment="1" applyProtection="1">
      <protection locked="0"/>
    </xf>
    <xf numFmtId="0" fontId="67" fillId="2" borderId="8" xfId="3" applyFont="1" applyFill="1" applyBorder="1" applyAlignment="1" applyProtection="1">
      <protection locked="0"/>
    </xf>
    <xf numFmtId="0" fontId="67" fillId="2" borderId="17" xfId="3" applyFont="1" applyFill="1" applyBorder="1" applyAlignment="1" applyProtection="1">
      <protection locked="0"/>
    </xf>
    <xf numFmtId="49" fontId="6" fillId="2" borderId="13" xfId="0" applyNumberFormat="1" applyFont="1" applyFill="1" applyBorder="1" applyAlignment="1" applyProtection="1">
      <alignment horizontal="left"/>
      <protection locked="0"/>
    </xf>
    <xf numFmtId="0" fontId="7" fillId="2" borderId="9" xfId="0" applyFont="1" applyFill="1" applyBorder="1" applyAlignment="1" applyProtection="1">
      <alignment horizontal="left" wrapText="1"/>
    </xf>
    <xf numFmtId="0" fontId="0" fillId="2" borderId="9" xfId="0" applyFill="1" applyBorder="1" applyAlignment="1" applyProtection="1">
      <alignment horizontal="left" wrapText="1"/>
    </xf>
    <xf numFmtId="0" fontId="6" fillId="2" borderId="8" xfId="0" applyFont="1" applyFill="1" applyBorder="1" applyAlignment="1" applyProtection="1">
      <alignment horizontal="left"/>
      <protection locked="0"/>
    </xf>
    <xf numFmtId="0" fontId="6" fillId="2" borderId="17" xfId="0" applyFont="1" applyFill="1" applyBorder="1" applyAlignment="1" applyProtection="1">
      <alignment horizontal="left"/>
      <protection locked="0"/>
    </xf>
    <xf numFmtId="49" fontId="16" fillId="2" borderId="13" xfId="0" applyNumberFormat="1" applyFont="1" applyFill="1" applyBorder="1" applyAlignment="1" applyProtection="1">
      <alignment horizontal="left"/>
      <protection locked="0"/>
    </xf>
    <xf numFmtId="49" fontId="16" fillId="2" borderId="8" xfId="0" applyNumberFormat="1" applyFont="1" applyFill="1" applyBorder="1" applyAlignment="1" applyProtection="1">
      <alignment horizontal="left"/>
      <protection locked="0"/>
    </xf>
    <xf numFmtId="49" fontId="16" fillId="2" borderId="17" xfId="0" applyNumberFormat="1" applyFont="1" applyFill="1" applyBorder="1" applyAlignment="1" applyProtection="1">
      <alignment horizontal="left"/>
      <protection locked="0"/>
    </xf>
    <xf numFmtId="0" fontId="16" fillId="2" borderId="0" xfId="0" applyFont="1" applyFill="1" applyBorder="1" applyAlignment="1" applyProtection="1">
      <alignment horizontal="left"/>
    </xf>
    <xf numFmtId="0" fontId="24" fillId="2" borderId="0" xfId="0" applyFont="1" applyFill="1" applyBorder="1" applyAlignment="1" applyProtection="1">
      <alignment horizontal="left" vertical="center"/>
    </xf>
    <xf numFmtId="0" fontId="34" fillId="2" borderId="0" xfId="0" applyFont="1" applyFill="1" applyBorder="1" applyAlignment="1" applyProtection="1">
      <alignment horizontal="right"/>
    </xf>
    <xf numFmtId="0" fontId="0" fillId="2" borderId="0" xfId="0" applyFill="1" applyBorder="1" applyAlignment="1" applyProtection="1"/>
    <xf numFmtId="0" fontId="24"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xf>
    <xf numFmtId="0" fontId="43" fillId="2" borderId="3" xfId="0" applyFont="1" applyFill="1" applyBorder="1" applyAlignment="1" applyProtection="1">
      <alignment horizontal="left" wrapText="1"/>
    </xf>
    <xf numFmtId="0" fontId="24" fillId="2" borderId="0" xfId="0" applyFont="1" applyFill="1" applyBorder="1" applyAlignment="1" applyProtection="1">
      <alignment horizontal="left"/>
    </xf>
    <xf numFmtId="0" fontId="24" fillId="2" borderId="0" xfId="0" applyFont="1" applyFill="1" applyBorder="1" applyAlignment="1" applyProtection="1"/>
    <xf numFmtId="0" fontId="10" fillId="2" borderId="0" xfId="0" applyFont="1" applyFill="1" applyBorder="1" applyAlignment="1" applyProtection="1">
      <alignment horizontal="right"/>
    </xf>
    <xf numFmtId="0" fontId="27" fillId="2" borderId="0" xfId="0" applyFont="1" applyFill="1" applyBorder="1" applyAlignment="1" applyProtection="1">
      <alignment horizontal="right" wrapText="1"/>
    </xf>
    <xf numFmtId="0" fontId="27" fillId="2" borderId="0" xfId="0" applyFont="1" applyFill="1" applyBorder="1" applyAlignment="1" applyProtection="1"/>
    <xf numFmtId="0" fontId="16" fillId="2" borderId="0" xfId="0" applyFont="1" applyFill="1" applyBorder="1" applyAlignment="1" applyProtection="1">
      <alignment horizontal="left" wrapText="1"/>
    </xf>
    <xf numFmtId="0" fontId="0" fillId="2" borderId="0" xfId="0" applyFill="1" applyBorder="1" applyAlignment="1" applyProtection="1">
      <alignment horizontal="left"/>
    </xf>
    <xf numFmtId="0" fontId="24" fillId="2" borderId="0" xfId="0" applyFont="1" applyFill="1" applyBorder="1" applyAlignment="1" applyProtection="1">
      <alignment vertical="center"/>
    </xf>
    <xf numFmtId="165" fontId="2" fillId="2" borderId="0" xfId="0" applyNumberFormat="1" applyFont="1" applyFill="1" applyBorder="1" applyAlignment="1" applyProtection="1">
      <alignment horizontal="center" vertical="center"/>
    </xf>
    <xf numFmtId="165" fontId="2" fillId="2" borderId="13" xfId="0" applyNumberFormat="1" applyFont="1" applyFill="1" applyBorder="1" applyAlignment="1" applyProtection="1">
      <alignment horizontal="right" vertical="center"/>
      <protection locked="0"/>
    </xf>
    <xf numFmtId="165" fontId="2" fillId="2" borderId="17" xfId="0" applyNumberFormat="1" applyFont="1" applyFill="1" applyBorder="1" applyAlignment="1" applyProtection="1">
      <alignment horizontal="right" vertical="center"/>
      <protection locked="0"/>
    </xf>
    <xf numFmtId="165" fontId="2" fillId="2" borderId="13" xfId="0" applyNumberFormat="1" applyFont="1" applyFill="1" applyBorder="1" applyAlignment="1" applyProtection="1">
      <alignment horizontal="center" vertical="center"/>
      <protection locked="0"/>
    </xf>
    <xf numFmtId="165" fontId="2" fillId="2" borderId="17" xfId="0" applyNumberFormat="1" applyFont="1" applyFill="1" applyBorder="1" applyAlignment="1" applyProtection="1">
      <alignment horizontal="center" vertical="center"/>
      <protection locked="0"/>
    </xf>
    <xf numFmtId="0" fontId="27" fillId="2" borderId="0" xfId="0" applyFont="1" applyFill="1" applyBorder="1" applyAlignment="1">
      <alignment horizontal="center"/>
    </xf>
    <xf numFmtId="0" fontId="2" fillId="2" borderId="13" xfId="0" applyFont="1" applyFill="1" applyBorder="1" applyAlignment="1" applyProtection="1">
      <protection locked="0"/>
    </xf>
    <xf numFmtId="0" fontId="2" fillId="2" borderId="8" xfId="0" applyFont="1" applyFill="1" applyBorder="1" applyAlignment="1" applyProtection="1">
      <protection locked="0"/>
    </xf>
    <xf numFmtId="0" fontId="2" fillId="2" borderId="17" xfId="0" applyFont="1" applyFill="1" applyBorder="1" applyAlignment="1" applyProtection="1">
      <protection locked="0"/>
    </xf>
    <xf numFmtId="0" fontId="43" fillId="2" borderId="1" xfId="0" applyFont="1" applyFill="1" applyBorder="1" applyAlignment="1" applyProtection="1">
      <alignment vertical="center" wrapText="1"/>
    </xf>
    <xf numFmtId="0" fontId="0" fillId="0" borderId="0" xfId="0" applyBorder="1"/>
    <xf numFmtId="0" fontId="7" fillId="2" borderId="9" xfId="0" applyFont="1" applyFill="1" applyBorder="1" applyAlignment="1" applyProtection="1">
      <alignment horizontal="left" vertical="center"/>
    </xf>
    <xf numFmtId="0" fontId="0" fillId="0" borderId="9" xfId="0" applyBorder="1"/>
    <xf numFmtId="0" fontId="7" fillId="2" borderId="9" xfId="0" applyFont="1" applyFill="1" applyBorder="1" applyAlignment="1" applyProtection="1">
      <alignment horizontal="left" vertical="center" wrapText="1"/>
    </xf>
    <xf numFmtId="171" fontId="6" fillId="5" borderId="13" xfId="0" applyNumberFormat="1" applyFont="1" applyFill="1" applyBorder="1" applyAlignment="1" applyProtection="1">
      <alignment horizontal="center" vertical="center"/>
    </xf>
    <xf numFmtId="171" fontId="6" fillId="5" borderId="17" xfId="0" applyNumberFormat="1" applyFont="1" applyFill="1" applyBorder="1" applyAlignment="1" applyProtection="1">
      <alignment horizontal="center" vertical="center"/>
    </xf>
    <xf numFmtId="0" fontId="43" fillId="2" borderId="0" xfId="0" applyFont="1" applyFill="1" applyBorder="1" applyAlignment="1" applyProtection="1">
      <alignment vertical="center" wrapText="1"/>
    </xf>
    <xf numFmtId="0" fontId="2" fillId="2" borderId="13" xfId="0" applyFont="1" applyFill="1" applyBorder="1" applyAlignment="1">
      <alignment horizontal="center"/>
    </xf>
    <xf numFmtId="0" fontId="2" fillId="2" borderId="17" xfId="0" applyFont="1" applyFill="1" applyBorder="1" applyAlignment="1">
      <alignment horizontal="center"/>
    </xf>
    <xf numFmtId="0" fontId="11" fillId="2" borderId="0" xfId="0" applyFont="1" applyFill="1" applyBorder="1" applyAlignment="1" applyProtection="1">
      <alignment horizontal="center" wrapText="1"/>
    </xf>
    <xf numFmtId="0" fontId="7" fillId="2" borderId="0" xfId="0" applyFont="1" applyFill="1" applyBorder="1" applyAlignment="1" applyProtection="1">
      <alignment horizontal="center"/>
    </xf>
    <xf numFmtId="0" fontId="1" fillId="2" borderId="0" xfId="0" applyFont="1" applyFill="1" applyBorder="1" applyAlignment="1" applyProtection="1">
      <alignment horizontal="left"/>
    </xf>
    <xf numFmtId="0" fontId="7" fillId="2" borderId="0" xfId="0" applyFont="1" applyFill="1" applyBorder="1" applyAlignment="1">
      <alignment horizontal="center"/>
    </xf>
    <xf numFmtId="165" fontId="6" fillId="2" borderId="13" xfId="0" applyNumberFormat="1" applyFont="1" applyFill="1" applyBorder="1" applyAlignment="1" applyProtection="1">
      <alignment horizontal="center" vertical="center"/>
      <protection locked="0"/>
    </xf>
    <xf numFmtId="165" fontId="6" fillId="2" borderId="17" xfId="0" applyNumberFormat="1" applyFont="1" applyFill="1" applyBorder="1" applyAlignment="1" applyProtection="1">
      <alignment horizontal="center" vertical="center"/>
      <protection locked="0"/>
    </xf>
    <xf numFmtId="0" fontId="16" fillId="2" borderId="0" xfId="0" applyFont="1" applyFill="1" applyBorder="1" applyAlignment="1" applyProtection="1">
      <alignment horizontal="center" wrapText="1"/>
    </xf>
    <xf numFmtId="0" fontId="0" fillId="0" borderId="0" xfId="0" applyBorder="1" applyAlignment="1"/>
    <xf numFmtId="0" fontId="34" fillId="2" borderId="3" xfId="0" applyFont="1" applyFill="1" applyBorder="1" applyAlignment="1" applyProtection="1">
      <alignment horizontal="right"/>
    </xf>
    <xf numFmtId="0" fontId="0" fillId="0" borderId="3" xfId="0" applyBorder="1"/>
    <xf numFmtId="0" fontId="2" fillId="2" borderId="0" xfId="0" applyFont="1" applyFill="1" applyBorder="1" applyAlignment="1" applyProtection="1">
      <alignment wrapText="1"/>
    </xf>
    <xf numFmtId="0" fontId="0" fillId="0" borderId="0" xfId="0" applyBorder="1" applyAlignment="1" applyProtection="1">
      <alignment wrapText="1"/>
    </xf>
    <xf numFmtId="0" fontId="2" fillId="2" borderId="13" xfId="0" applyFont="1" applyFill="1" applyBorder="1" applyAlignment="1" applyProtection="1">
      <alignment wrapText="1"/>
    </xf>
    <xf numFmtId="0" fontId="0" fillId="0" borderId="8" xfId="0" applyBorder="1" applyAlignment="1" applyProtection="1">
      <alignment wrapText="1"/>
    </xf>
    <xf numFmtId="0" fontId="0" fillId="0" borderId="17" xfId="0" applyBorder="1" applyAlignment="1" applyProtection="1">
      <alignment wrapText="1"/>
    </xf>
    <xf numFmtId="0" fontId="2" fillId="2" borderId="5" xfId="0" applyFont="1" applyFill="1" applyBorder="1" applyAlignment="1" applyProtection="1">
      <alignment wrapText="1"/>
    </xf>
    <xf numFmtId="0" fontId="0" fillId="0" borderId="5" xfId="0" applyBorder="1" applyAlignment="1" applyProtection="1">
      <alignment wrapText="1"/>
    </xf>
    <xf numFmtId="0" fontId="0" fillId="0" borderId="0" xfId="0" applyBorder="1" applyProtection="1"/>
    <xf numFmtId="0" fontId="2" fillId="2" borderId="0" xfId="0" applyFont="1" applyFill="1" applyBorder="1" applyAlignment="1" applyProtection="1">
      <alignment horizontal="left" vertical="top" wrapText="1"/>
      <protection locked="0"/>
    </xf>
    <xf numFmtId="0" fontId="27" fillId="2" borderId="20" xfId="0" applyFont="1" applyFill="1" applyBorder="1" applyAlignment="1" applyProtection="1">
      <alignment wrapText="1"/>
    </xf>
    <xf numFmtId="0" fontId="27" fillId="2" borderId="21" xfId="0" applyFont="1" applyFill="1" applyBorder="1" applyAlignment="1">
      <alignment wrapText="1"/>
    </xf>
    <xf numFmtId="0" fontId="27" fillId="2" borderId="22" xfId="0" applyFont="1" applyFill="1" applyBorder="1" applyAlignment="1">
      <alignment wrapText="1"/>
    </xf>
    <xf numFmtId="0" fontId="2" fillId="2" borderId="9" xfId="0" applyFont="1" applyFill="1" applyBorder="1" applyAlignment="1" applyProtection="1">
      <alignment wrapText="1"/>
    </xf>
    <xf numFmtId="0" fontId="2" fillId="0" borderId="9" xfId="0" applyFont="1" applyBorder="1" applyAlignment="1">
      <alignment wrapText="1"/>
    </xf>
    <xf numFmtId="0" fontId="2" fillId="2" borderId="0" xfId="0" applyFont="1" applyFill="1" applyBorder="1" applyAlignment="1">
      <alignment wrapText="1"/>
    </xf>
    <xf numFmtId="166" fontId="43" fillId="2" borderId="0" xfId="0" applyNumberFormat="1" applyFont="1" applyFill="1" applyBorder="1" applyAlignment="1" applyProtection="1">
      <alignment horizontal="left" vertical="center" wrapText="1"/>
    </xf>
    <xf numFmtId="0" fontId="0" fillId="0" borderId="0" xfId="0" applyAlignment="1">
      <alignment wrapText="1"/>
    </xf>
    <xf numFmtId="0" fontId="16" fillId="2" borderId="13"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17"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wrapText="1"/>
    </xf>
    <xf numFmtId="0" fontId="43" fillId="2" borderId="0" xfId="0" applyFont="1" applyFill="1" applyBorder="1" applyAlignment="1" applyProtection="1">
      <alignment horizontal="left" vertical="center" wrapText="1"/>
    </xf>
    <xf numFmtId="0" fontId="43" fillId="2" borderId="3" xfId="0" applyFont="1" applyFill="1" applyBorder="1" applyAlignment="1">
      <alignment horizontal="left" wrapText="1"/>
    </xf>
    <xf numFmtId="165" fontId="2" fillId="2" borderId="0" xfId="0" applyNumberFormat="1" applyFont="1" applyFill="1" applyBorder="1" applyAlignment="1" applyProtection="1">
      <alignment horizontal="center" vertical="center"/>
      <protection locked="0"/>
    </xf>
    <xf numFmtId="0" fontId="2" fillId="2" borderId="1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19" fillId="3" borderId="31" xfId="0" applyFont="1" applyFill="1" applyBorder="1" applyAlignment="1" applyProtection="1">
      <alignment vertical="center"/>
    </xf>
    <xf numFmtId="0" fontId="19" fillId="3" borderId="32" xfId="0" applyFont="1" applyFill="1" applyBorder="1" applyAlignment="1" applyProtection="1">
      <alignment vertical="center"/>
    </xf>
    <xf numFmtId="0" fontId="0" fillId="0" borderId="0" xfId="0" applyProtection="1"/>
    <xf numFmtId="0" fontId="42" fillId="9" borderId="9" xfId="0" applyFont="1" applyFill="1" applyBorder="1" applyAlignment="1" applyProtection="1">
      <alignment horizontal="left" wrapText="1"/>
    </xf>
    <xf numFmtId="0" fontId="19" fillId="3" borderId="13" xfId="0" applyFont="1" applyFill="1" applyBorder="1" applyAlignment="1" applyProtection="1">
      <alignment vertical="center"/>
    </xf>
    <xf numFmtId="0" fontId="0" fillId="0" borderId="8" xfId="0" applyBorder="1" applyAlignment="1"/>
    <xf numFmtId="0" fontId="0" fillId="0" borderId="17" xfId="0" applyBorder="1" applyAlignment="1"/>
    <xf numFmtId="0" fontId="45" fillId="9" borderId="3" xfId="0" applyFont="1" applyFill="1" applyBorder="1" applyAlignment="1" applyProtection="1">
      <alignment horizontal="left" vertical="center" wrapText="1"/>
    </xf>
    <xf numFmtId="0" fontId="27" fillId="9" borderId="0" xfId="0" applyFont="1" applyFill="1" applyBorder="1" applyAlignment="1" applyProtection="1">
      <alignment vertical="center" wrapText="1"/>
    </xf>
    <xf numFmtId="0" fontId="27" fillId="9" borderId="0" xfId="0" applyFont="1" applyFill="1" applyBorder="1" applyAlignment="1" applyProtection="1">
      <alignment vertical="center"/>
    </xf>
    <xf numFmtId="0" fontId="27" fillId="9" borderId="0" xfId="0" applyFont="1" applyFill="1" applyBorder="1" applyAlignment="1" applyProtection="1">
      <alignment horizontal="left" vertical="center" wrapText="1"/>
    </xf>
    <xf numFmtId="0" fontId="27" fillId="9" borderId="13" xfId="0" applyFont="1" applyFill="1" applyBorder="1" applyAlignment="1" applyProtection="1">
      <alignment horizontal="left" vertical="center"/>
      <protection locked="0"/>
    </xf>
    <xf numFmtId="0" fontId="27" fillId="9" borderId="8" xfId="0" applyFont="1" applyFill="1" applyBorder="1" applyAlignment="1" applyProtection="1">
      <alignment horizontal="left" vertical="center"/>
      <protection locked="0"/>
    </xf>
    <xf numFmtId="0" fontId="27" fillId="9" borderId="17" xfId="0" applyFont="1" applyFill="1" applyBorder="1" applyAlignment="1" applyProtection="1">
      <alignment horizontal="left" vertical="center"/>
      <protection locked="0"/>
    </xf>
    <xf numFmtId="0" fontId="42" fillId="2" borderId="9" xfId="0" applyFont="1" applyFill="1" applyBorder="1" applyAlignment="1" applyProtection="1">
      <alignment horizontal="left"/>
    </xf>
    <xf numFmtId="0" fontId="42" fillId="0" borderId="9" xfId="0" applyFont="1" applyBorder="1" applyAlignment="1" applyProtection="1"/>
    <xf numFmtId="0" fontId="2" fillId="2" borderId="0" xfId="0" applyFont="1" applyFill="1" applyBorder="1" applyAlignment="1" applyProtection="1">
      <alignment horizontal="left"/>
    </xf>
    <xf numFmtId="0" fontId="27" fillId="0" borderId="0" xfId="0" applyFont="1" applyAlignment="1" applyProtection="1"/>
    <xf numFmtId="0" fontId="19" fillId="3" borderId="30" xfId="0" applyFont="1" applyFill="1" applyBorder="1" applyAlignment="1" applyProtection="1">
      <alignment vertical="center" wrapText="1"/>
    </xf>
    <xf numFmtId="0" fontId="0" fillId="0" borderId="31" xfId="0" applyBorder="1" applyAlignment="1">
      <alignment wrapText="1"/>
    </xf>
    <xf numFmtId="0" fontId="0" fillId="0" borderId="32" xfId="0" applyBorder="1" applyAlignment="1">
      <alignment wrapText="1"/>
    </xf>
    <xf numFmtId="0" fontId="27" fillId="2" borderId="33" xfId="0" quotePrefix="1" applyFont="1" applyFill="1" applyBorder="1" applyAlignment="1" applyProtection="1">
      <alignment horizontal="left" vertical="top" wrapText="1"/>
      <protection locked="0"/>
    </xf>
    <xf numFmtId="0" fontId="27" fillId="2" borderId="12" xfId="0" quotePrefix="1" applyFont="1" applyFill="1" applyBorder="1" applyAlignment="1" applyProtection="1">
      <alignment horizontal="left" vertical="top" wrapText="1"/>
      <protection locked="0"/>
    </xf>
    <xf numFmtId="0" fontId="27" fillId="2" borderId="34" xfId="0" quotePrefix="1" applyFont="1" applyFill="1" applyBorder="1" applyAlignment="1" applyProtection="1">
      <alignment horizontal="left" vertical="top" wrapText="1"/>
      <protection locked="0"/>
    </xf>
    <xf numFmtId="166" fontId="55" fillId="2" borderId="0" xfId="0" applyNumberFormat="1" applyFont="1" applyFill="1" applyBorder="1" applyAlignment="1" applyProtection="1">
      <alignment horizontal="left" vertical="center"/>
    </xf>
    <xf numFmtId="0" fontId="0" fillId="0" borderId="0" xfId="0" applyAlignment="1"/>
    <xf numFmtId="166" fontId="55" fillId="2" borderId="0" xfId="0" applyNumberFormat="1" applyFont="1" applyFill="1" applyBorder="1" applyAlignment="1" applyProtection="1">
      <alignment vertical="center" wrapText="1"/>
    </xf>
    <xf numFmtId="0" fontId="0" fillId="0" borderId="0" xfId="0" applyAlignment="1">
      <alignment vertical="center" wrapText="1"/>
    </xf>
    <xf numFmtId="0" fontId="24" fillId="2" borderId="0" xfId="0" applyFont="1" applyFill="1" applyBorder="1" applyAlignment="1" applyProtection="1">
      <alignment wrapText="1"/>
    </xf>
    <xf numFmtId="0" fontId="10" fillId="2" borderId="0" xfId="0" applyFont="1" applyFill="1" applyBorder="1" applyAlignment="1" applyProtection="1">
      <alignment horizontal="left" vertical="center" wrapText="1"/>
    </xf>
    <xf numFmtId="0" fontId="47" fillId="2" borderId="0" xfId="0" applyFont="1" applyFill="1" applyBorder="1" applyAlignment="1" applyProtection="1">
      <alignment vertical="center" wrapText="1"/>
    </xf>
    <xf numFmtId="0" fontId="19" fillId="3" borderId="30" xfId="0" applyFont="1" applyFill="1" applyBorder="1" applyAlignment="1" applyProtection="1">
      <alignment horizontal="left" vertical="center"/>
    </xf>
    <xf numFmtId="0" fontId="0" fillId="3" borderId="31" xfId="0" applyFill="1" applyBorder="1" applyAlignment="1" applyProtection="1"/>
    <xf numFmtId="0" fontId="0" fillId="3" borderId="32" xfId="0" applyFill="1" applyBorder="1" applyAlignment="1" applyProtection="1"/>
    <xf numFmtId="0" fontId="0" fillId="0" borderId="0" xfId="0" applyBorder="1" applyAlignment="1" applyProtection="1">
      <alignment horizontal="left" vertical="center"/>
    </xf>
    <xf numFmtId="0" fontId="47" fillId="2" borderId="0" xfId="0" applyFont="1" applyFill="1" applyBorder="1" applyAlignment="1" applyProtection="1">
      <alignment wrapText="1"/>
    </xf>
    <xf numFmtId="0" fontId="0" fillId="2" borderId="0" xfId="0" applyFill="1" applyAlignment="1">
      <alignment wrapText="1"/>
    </xf>
    <xf numFmtId="0" fontId="57" fillId="2" borderId="0" xfId="0" applyFont="1" applyFill="1" applyBorder="1" applyAlignment="1" applyProtection="1">
      <alignment vertical="center" wrapText="1"/>
    </xf>
    <xf numFmtId="0" fontId="0" fillId="2" borderId="0" xfId="0" applyFill="1" applyAlignment="1">
      <alignment vertical="center" wrapText="1"/>
    </xf>
    <xf numFmtId="0" fontId="2" fillId="2" borderId="8" xfId="0" applyFont="1" applyFill="1" applyBorder="1" applyAlignment="1">
      <alignment wrapText="1"/>
    </xf>
    <xf numFmtId="0" fontId="2" fillId="2" borderId="17" xfId="0" applyFont="1" applyFill="1" applyBorder="1" applyAlignment="1">
      <alignment wrapText="1"/>
    </xf>
    <xf numFmtId="0" fontId="57" fillId="2" borderId="0" xfId="0" applyFont="1" applyFill="1" applyBorder="1" applyAlignment="1" applyProtection="1">
      <alignment wrapText="1"/>
    </xf>
    <xf numFmtId="0" fontId="0" fillId="2" borderId="0" xfId="0" applyFill="1" applyBorder="1" applyAlignment="1" applyProtection="1">
      <alignment horizontal="left" vertical="center"/>
    </xf>
    <xf numFmtId="0" fontId="11" fillId="2" borderId="13" xfId="0" applyFont="1" applyFill="1" applyBorder="1" applyAlignment="1" applyProtection="1">
      <alignment horizontal="left" vertical="top" wrapText="1"/>
      <protection locked="0"/>
    </xf>
    <xf numFmtId="0" fontId="57" fillId="2" borderId="0" xfId="0" applyFont="1" applyFill="1" applyBorder="1" applyAlignment="1" applyProtection="1">
      <alignment horizontal="left" vertical="center" wrapText="1"/>
    </xf>
    <xf numFmtId="0" fontId="0" fillId="0" borderId="0" xfId="0" applyAlignment="1">
      <alignment horizontal="left" vertical="center" wrapText="1"/>
    </xf>
    <xf numFmtId="0" fontId="0" fillId="0" borderId="0" xfId="0" applyAlignment="1" applyProtection="1">
      <alignment vertical="center" wrapText="1"/>
    </xf>
    <xf numFmtId="0" fontId="13" fillId="2" borderId="0" xfId="0" applyFont="1" applyFill="1" applyBorder="1" applyAlignment="1" applyProtection="1">
      <alignment wrapText="1"/>
    </xf>
    <xf numFmtId="0" fontId="3" fillId="2" borderId="13"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17"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2" borderId="14" xfId="0" applyFont="1" applyFill="1" applyBorder="1" applyAlignment="1" applyProtection="1">
      <alignment horizontal="left" vertical="top" wrapText="1"/>
      <protection locked="0"/>
    </xf>
    <xf numFmtId="0" fontId="16" fillId="2" borderId="0" xfId="0" applyFont="1" applyFill="1" applyBorder="1" applyAlignment="1" applyProtection="1">
      <alignment horizontal="left" vertical="top" wrapText="1"/>
      <protection locked="0"/>
    </xf>
    <xf numFmtId="0" fontId="16" fillId="2" borderId="15"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2" borderId="3"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56" fillId="2" borderId="0" xfId="0" applyFont="1" applyFill="1" applyBorder="1" applyAlignment="1" applyProtection="1">
      <alignment horizontal="left" vertical="center" wrapText="1"/>
    </xf>
    <xf numFmtId="0" fontId="18" fillId="3" borderId="31" xfId="0" applyFont="1" applyFill="1" applyBorder="1" applyAlignment="1" applyProtection="1"/>
    <xf numFmtId="0" fontId="18" fillId="3" borderId="32" xfId="0" applyFont="1" applyFill="1" applyBorder="1" applyAlignment="1" applyProtection="1"/>
    <xf numFmtId="0" fontId="16" fillId="2" borderId="33"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6" fillId="2" borderId="34" xfId="0" applyFont="1" applyFill="1" applyBorder="1" applyAlignment="1" applyProtection="1">
      <alignment horizontal="left" vertical="top" wrapText="1"/>
      <protection locked="0"/>
    </xf>
    <xf numFmtId="0" fontId="6" fillId="2" borderId="0" xfId="0" applyFont="1" applyFill="1" applyBorder="1" applyAlignment="1" applyProtection="1">
      <alignment wrapText="1"/>
    </xf>
    <xf numFmtId="0" fontId="6" fillId="0" borderId="8" xfId="0" applyFont="1" applyBorder="1" applyAlignment="1" applyProtection="1">
      <alignment horizontal="left"/>
      <protection locked="0"/>
    </xf>
    <xf numFmtId="0" fontId="6" fillId="0" borderId="17" xfId="0" applyFont="1" applyBorder="1" applyAlignment="1" applyProtection="1">
      <alignment horizontal="left"/>
      <protection locked="0"/>
    </xf>
    <xf numFmtId="0" fontId="43" fillId="2" borderId="0" xfId="0" applyFont="1" applyFill="1" applyBorder="1" applyAlignment="1" applyProtection="1">
      <alignment wrapText="1"/>
    </xf>
    <xf numFmtId="0" fontId="6" fillId="2" borderId="24" xfId="0" applyFont="1" applyFill="1" applyBorder="1" applyAlignment="1" applyProtection="1">
      <alignment horizontal="left" vertical="top" wrapText="1"/>
      <protection locked="0"/>
    </xf>
    <xf numFmtId="0" fontId="68" fillId="7" borderId="30" xfId="0" applyFont="1" applyFill="1" applyBorder="1" applyAlignment="1" applyProtection="1">
      <alignment horizontal="center" vertical="center"/>
    </xf>
    <xf numFmtId="0" fontId="69" fillId="7" borderId="31" xfId="0" applyFont="1" applyFill="1" applyBorder="1" applyAlignment="1" applyProtection="1">
      <alignment horizontal="center"/>
    </xf>
    <xf numFmtId="0" fontId="69" fillId="7" borderId="32" xfId="0" applyFont="1" applyFill="1" applyBorder="1" applyAlignment="1" applyProtection="1">
      <alignment horizontal="center"/>
    </xf>
    <xf numFmtId="49" fontId="2" fillId="5" borderId="13" xfId="0" applyNumberFormat="1" applyFont="1" applyFill="1" applyBorder="1" applyAlignment="1" applyProtection="1">
      <alignment horizontal="left"/>
    </xf>
    <xf numFmtId="0" fontId="2" fillId="5" borderId="17" xfId="0" applyNumberFormat="1" applyFont="1" applyFill="1" applyBorder="1" applyAlignment="1" applyProtection="1">
      <alignment horizontal="left"/>
    </xf>
    <xf numFmtId="0" fontId="2" fillId="2" borderId="0" xfId="0" applyFont="1" applyFill="1" applyBorder="1" applyAlignment="1" applyProtection="1">
      <alignment horizontal="left" vertical="center" wrapText="1"/>
    </xf>
    <xf numFmtId="0" fontId="2" fillId="0" borderId="0" xfId="0" applyFont="1" applyAlignment="1" applyProtection="1">
      <alignment horizontal="left" vertical="center" wrapText="1"/>
    </xf>
    <xf numFmtId="0" fontId="2" fillId="5" borderId="13" xfId="0" applyNumberFormat="1" applyFont="1" applyFill="1" applyBorder="1" applyAlignment="1" applyProtection="1"/>
    <xf numFmtId="0" fontId="2" fillId="0" borderId="17" xfId="0" applyFont="1" applyBorder="1" applyAlignment="1" applyProtection="1"/>
    <xf numFmtId="0" fontId="2" fillId="2" borderId="13" xfId="0" applyFont="1" applyFill="1" applyBorder="1" applyAlignment="1" applyProtection="1">
      <alignment horizontal="center" vertical="top" wrapText="1"/>
    </xf>
    <xf numFmtId="0" fontId="2" fillId="2" borderId="8" xfId="0" applyFont="1" applyFill="1" applyBorder="1" applyAlignment="1" applyProtection="1">
      <alignment horizontal="center" vertical="top" wrapText="1"/>
    </xf>
    <xf numFmtId="0" fontId="2" fillId="2" borderId="17" xfId="0" applyFont="1" applyFill="1" applyBorder="1" applyAlignment="1" applyProtection="1">
      <alignment horizontal="center" vertical="top" wrapText="1"/>
    </xf>
    <xf numFmtId="49" fontId="2" fillId="5" borderId="8" xfId="0" applyNumberFormat="1" applyFont="1" applyFill="1" applyBorder="1" applyAlignment="1" applyProtection="1">
      <alignment horizontal="left"/>
    </xf>
    <xf numFmtId="49" fontId="2" fillId="5" borderId="17" xfId="0" applyNumberFormat="1" applyFont="1" applyFill="1" applyBorder="1" applyAlignment="1" applyProtection="1">
      <alignment horizontal="left"/>
    </xf>
    <xf numFmtId="0" fontId="0" fillId="5" borderId="8" xfId="0" applyFill="1" applyBorder="1" applyAlignment="1" applyProtection="1"/>
    <xf numFmtId="0" fontId="0" fillId="5" borderId="17" xfId="0" applyFill="1" applyBorder="1" applyAlignment="1" applyProtection="1"/>
    <xf numFmtId="0" fontId="6" fillId="5" borderId="13" xfId="0" applyNumberFormat="1" applyFont="1" applyFill="1" applyBorder="1" applyAlignment="1" applyProtection="1"/>
    <xf numFmtId="0" fontId="6" fillId="5" borderId="17" xfId="0" applyNumberFormat="1" applyFont="1" applyFill="1" applyBorder="1" applyAlignment="1" applyProtection="1"/>
    <xf numFmtId="0" fontId="2" fillId="5" borderId="8" xfId="0" applyNumberFormat="1" applyFont="1" applyFill="1" applyBorder="1" applyAlignment="1" applyProtection="1"/>
    <xf numFmtId="0" fontId="2" fillId="5" borderId="17" xfId="0" applyNumberFormat="1" applyFont="1" applyFill="1" applyBorder="1" applyAlignment="1" applyProtection="1"/>
    <xf numFmtId="0" fontId="2" fillId="0" borderId="17" xfId="0" applyNumberFormat="1" applyFont="1" applyBorder="1" applyAlignment="1" applyProtection="1"/>
    <xf numFmtId="0" fontId="13" fillId="2" borderId="0" xfId="0" applyFont="1" applyFill="1" applyBorder="1" applyAlignment="1" applyProtection="1">
      <alignment horizontal="left" vertical="top" wrapText="1"/>
    </xf>
    <xf numFmtId="0" fontId="24" fillId="2" borderId="0" xfId="0" applyFont="1" applyFill="1" applyBorder="1" applyAlignment="1" applyProtection="1">
      <alignment horizontal="left" vertical="top" wrapText="1"/>
    </xf>
    <xf numFmtId="0" fontId="2" fillId="2" borderId="0" xfId="0" applyFont="1" applyFill="1" applyBorder="1" applyAlignment="1" applyProtection="1">
      <alignment vertical="top" wrapText="1"/>
    </xf>
    <xf numFmtId="0" fontId="2" fillId="2" borderId="13" xfId="0" applyNumberFormat="1" applyFont="1" applyFill="1" applyBorder="1" applyAlignment="1" applyProtection="1">
      <alignment horizontal="right"/>
      <protection locked="0"/>
    </xf>
    <xf numFmtId="0" fontId="2" fillId="0" borderId="17" xfId="0" applyNumberFormat="1" applyFont="1" applyBorder="1" applyAlignment="1" applyProtection="1">
      <protection locked="0"/>
    </xf>
    <xf numFmtId="0" fontId="2" fillId="2" borderId="13"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2" fillId="2" borderId="17" xfId="0" applyFont="1" applyFill="1" applyBorder="1" applyAlignment="1" applyProtection="1">
      <alignment horizontal="left" vertical="top" wrapText="1"/>
    </xf>
    <xf numFmtId="0" fontId="2" fillId="2" borderId="5" xfId="0" applyFont="1" applyFill="1" applyBorder="1" applyAlignment="1" applyProtection="1"/>
    <xf numFmtId="0" fontId="6" fillId="5" borderId="13" xfId="0" applyNumberFormat="1" applyFont="1" applyFill="1" applyBorder="1" applyAlignment="1"/>
    <xf numFmtId="0" fontId="6" fillId="5" borderId="17" xfId="0" applyNumberFormat="1" applyFont="1" applyFill="1" applyBorder="1" applyAlignment="1"/>
    <xf numFmtId="0" fontId="2" fillId="0" borderId="17" xfId="0" applyFont="1" applyBorder="1" applyAlignment="1"/>
    <xf numFmtId="49" fontId="2" fillId="5" borderId="13" xfId="0" applyNumberFormat="1" applyFont="1" applyFill="1" applyBorder="1" applyAlignment="1" applyProtection="1"/>
    <xf numFmtId="0" fontId="2" fillId="0" borderId="17" xfId="0" applyNumberFormat="1" applyFont="1" applyBorder="1" applyAlignment="1"/>
    <xf numFmtId="0" fontId="28" fillId="7" borderId="30" xfId="0" applyFont="1" applyFill="1" applyBorder="1" applyAlignment="1" applyProtection="1">
      <alignment horizontal="center" vertical="center"/>
    </xf>
    <xf numFmtId="0" fontId="61" fillId="7" borderId="31" xfId="0" applyFont="1" applyFill="1" applyBorder="1" applyAlignment="1">
      <alignment horizontal="center"/>
    </xf>
    <xf numFmtId="0" fontId="61" fillId="7" borderId="32" xfId="0" applyFont="1" applyFill="1" applyBorder="1" applyAlignment="1">
      <alignment horizontal="center"/>
    </xf>
    <xf numFmtId="0" fontId="2" fillId="5" borderId="8" xfId="0" applyFont="1" applyFill="1" applyBorder="1" applyAlignment="1"/>
    <xf numFmtId="0" fontId="0" fillId="5" borderId="17" xfId="0" applyFill="1" applyBorder="1" applyAlignment="1"/>
    <xf numFmtId="0" fontId="2" fillId="2" borderId="0" xfId="0" applyFont="1" applyFill="1" applyBorder="1" applyAlignment="1">
      <alignment vertical="top" wrapText="1"/>
    </xf>
    <xf numFmtId="0" fontId="2" fillId="2" borderId="13" xfId="0" applyFont="1" applyFill="1" applyBorder="1" applyAlignment="1" applyProtection="1">
      <alignment horizontal="right"/>
      <protection locked="0"/>
    </xf>
    <xf numFmtId="0" fontId="2" fillId="0" borderId="17" xfId="0" applyFont="1" applyBorder="1" applyAlignment="1" applyProtection="1">
      <protection locked="0"/>
    </xf>
    <xf numFmtId="0" fontId="2" fillId="5" borderId="17" xfId="0" applyNumberFormat="1" applyFont="1" applyFill="1" applyBorder="1" applyAlignment="1">
      <alignment horizontal="left"/>
    </xf>
    <xf numFmtId="0" fontId="2" fillId="2" borderId="14" xfId="0" applyFont="1" applyFill="1" applyBorder="1" applyAlignment="1">
      <alignment horizontal="left" wrapText="1"/>
    </xf>
    <xf numFmtId="0" fontId="2" fillId="2" borderId="0" xfId="0" applyFont="1" applyFill="1" applyBorder="1" applyAlignment="1">
      <alignment horizontal="left" wrapText="1"/>
    </xf>
    <xf numFmtId="0" fontId="6" fillId="0" borderId="8" xfId="0" applyNumberFormat="1" applyFont="1" applyBorder="1" applyAlignment="1" applyProtection="1"/>
    <xf numFmtId="0" fontId="6" fillId="0" borderId="17" xfId="0" applyNumberFormat="1" applyFont="1" applyBorder="1" applyAlignment="1" applyProtection="1"/>
    <xf numFmtId="0" fontId="0" fillId="7" borderId="31" xfId="0" applyFill="1" applyBorder="1" applyAlignment="1" applyProtection="1"/>
    <xf numFmtId="0" fontId="0" fillId="7" borderId="32" xfId="0" applyFill="1" applyBorder="1" applyAlignment="1" applyProtection="1"/>
    <xf numFmtId="170" fontId="25" fillId="5" borderId="13" xfId="0" applyNumberFormat="1" applyFont="1" applyFill="1" applyBorder="1" applyAlignment="1" applyProtection="1"/>
    <xf numFmtId="170" fontId="25" fillId="5" borderId="8" xfId="0" applyNumberFormat="1" applyFont="1" applyFill="1" applyBorder="1" applyAlignment="1" applyProtection="1"/>
    <xf numFmtId="170" fontId="25" fillId="5" borderId="17" xfId="0" applyNumberFormat="1" applyFont="1" applyFill="1" applyBorder="1" applyAlignment="1" applyProtection="1"/>
    <xf numFmtId="0" fontId="2" fillId="5" borderId="8" xfId="0" applyFont="1" applyFill="1" applyBorder="1" applyAlignment="1" applyProtection="1"/>
    <xf numFmtId="0" fontId="2" fillId="5" borderId="17" xfId="0" applyFont="1" applyFill="1" applyBorder="1" applyAlignment="1" applyProtection="1"/>
    <xf numFmtId="0" fontId="2" fillId="0" borderId="8" xfId="0" applyFont="1" applyBorder="1" applyAlignment="1"/>
    <xf numFmtId="0" fontId="3" fillId="2" borderId="24"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3" fillId="2" borderId="26"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top" wrapText="1"/>
      <protection locked="0"/>
    </xf>
    <xf numFmtId="0" fontId="27" fillId="2" borderId="13" xfId="0" applyFont="1" applyFill="1" applyBorder="1" applyAlignment="1" applyProtection="1">
      <alignment horizontal="left" vertical="top" wrapText="1"/>
      <protection locked="0"/>
    </xf>
    <xf numFmtId="0" fontId="27" fillId="2" borderId="8" xfId="0" applyFont="1" applyFill="1" applyBorder="1" applyAlignment="1" applyProtection="1">
      <alignment horizontal="left" vertical="top" wrapText="1"/>
      <protection locked="0"/>
    </xf>
    <xf numFmtId="0" fontId="27" fillId="2" borderId="17" xfId="0" applyFont="1" applyFill="1" applyBorder="1" applyAlignment="1" applyProtection="1">
      <alignment horizontal="left" vertical="top" wrapText="1"/>
      <protection locked="0"/>
    </xf>
    <xf numFmtId="0" fontId="27" fillId="2" borderId="13"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27" fillId="2" borderId="17" xfId="0" applyFont="1" applyFill="1" applyBorder="1" applyAlignment="1" applyProtection="1">
      <alignment horizontal="center" vertical="center" wrapText="1"/>
      <protection locked="0"/>
    </xf>
    <xf numFmtId="170" fontId="25" fillId="5" borderId="13" xfId="0" applyNumberFormat="1" applyFont="1" applyFill="1" applyBorder="1" applyAlignment="1" applyProtection="1">
      <alignment horizontal="center"/>
      <protection locked="0"/>
    </xf>
    <xf numFmtId="170" fontId="25" fillId="5" borderId="8" xfId="0" applyNumberFormat="1" applyFont="1" applyFill="1" applyBorder="1" applyAlignment="1" applyProtection="1">
      <alignment horizontal="center"/>
      <protection locked="0"/>
    </xf>
    <xf numFmtId="170" fontId="25" fillId="5" borderId="17" xfId="0" applyNumberFormat="1" applyFont="1" applyFill="1" applyBorder="1" applyAlignment="1" applyProtection="1">
      <alignment horizontal="center"/>
      <protection locked="0"/>
    </xf>
    <xf numFmtId="0" fontId="2" fillId="2" borderId="13" xfId="0" applyFont="1" applyFill="1" applyBorder="1" applyAlignment="1" applyProtection="1">
      <alignment horizontal="left" vertical="top"/>
    </xf>
    <xf numFmtId="0" fontId="2" fillId="2" borderId="8" xfId="0" applyFont="1" applyFill="1" applyBorder="1" applyAlignment="1" applyProtection="1">
      <alignment horizontal="left" vertical="top"/>
    </xf>
    <xf numFmtId="0" fontId="2" fillId="2" borderId="17" xfId="0" applyFont="1" applyFill="1" applyBorder="1" applyAlignment="1" applyProtection="1">
      <alignment horizontal="left" vertical="top"/>
    </xf>
    <xf numFmtId="0" fontId="2" fillId="2" borderId="13" xfId="0" applyFont="1" applyFill="1" applyBorder="1" applyAlignment="1" applyProtection="1">
      <alignment horizontal="left" vertical="top"/>
      <protection locked="0"/>
    </xf>
    <xf numFmtId="0" fontId="2" fillId="2" borderId="17" xfId="0" applyFont="1" applyFill="1" applyBorder="1" applyAlignment="1" applyProtection="1">
      <alignment horizontal="left" vertical="top"/>
      <protection locked="0"/>
    </xf>
    <xf numFmtId="0" fontId="78" fillId="2" borderId="5" xfId="0" applyFont="1" applyFill="1" applyBorder="1" applyAlignment="1" applyProtection="1">
      <alignment horizontal="center" vertical="center" wrapText="1"/>
    </xf>
    <xf numFmtId="0" fontId="0" fillId="0" borderId="8" xfId="0" applyNumberFormat="1" applyBorder="1" applyAlignment="1"/>
    <xf numFmtId="0" fontId="0" fillId="0" borderId="17" xfId="0" applyNumberFormat="1" applyBorder="1" applyAlignment="1"/>
    <xf numFmtId="0" fontId="0" fillId="5" borderId="13" xfId="0" applyNumberFormat="1" applyFill="1" applyBorder="1" applyAlignment="1"/>
    <xf numFmtId="0" fontId="0" fillId="5" borderId="8" xfId="0" applyNumberFormat="1" applyFill="1" applyBorder="1" applyAlignment="1"/>
    <xf numFmtId="0" fontId="0" fillId="5" borderId="17" xfId="0" applyNumberFormat="1" applyFill="1" applyBorder="1" applyAlignment="1"/>
    <xf numFmtId="167" fontId="25" fillId="5" borderId="16" xfId="0" applyNumberFormat="1" applyFont="1" applyFill="1" applyBorder="1" applyAlignment="1" applyProtection="1">
      <alignment horizontal="center"/>
    </xf>
    <xf numFmtId="0" fontId="0" fillId="0" borderId="35" xfId="0" applyBorder="1" applyAlignment="1">
      <alignment horizontal="center"/>
    </xf>
    <xf numFmtId="0" fontId="0" fillId="0" borderId="28" xfId="0" applyBorder="1" applyAlignment="1">
      <alignment horizontal="center"/>
    </xf>
    <xf numFmtId="0" fontId="2" fillId="5" borderId="17" xfId="0" applyFont="1" applyFill="1" applyBorder="1" applyAlignment="1"/>
    <xf numFmtId="170" fontId="0" fillId="5" borderId="8" xfId="0" applyNumberFormat="1" applyFill="1" applyBorder="1" applyAlignment="1"/>
    <xf numFmtId="170" fontId="0" fillId="5" borderId="17" xfId="0" applyNumberFormat="1" applyFill="1" applyBorder="1" applyAlignment="1"/>
    <xf numFmtId="0" fontId="28" fillId="7" borderId="31" xfId="0" applyFont="1" applyFill="1" applyBorder="1" applyAlignment="1" applyProtection="1">
      <alignment horizontal="center" vertical="center"/>
    </xf>
    <xf numFmtId="0" fontId="0" fillId="7" borderId="31" xfId="0" applyFill="1" applyBorder="1" applyAlignment="1"/>
    <xf numFmtId="0" fontId="0" fillId="7" borderId="32" xfId="0" applyFill="1" applyBorder="1" applyAlignment="1"/>
    <xf numFmtId="49" fontId="2" fillId="5" borderId="13" xfId="0" applyNumberFormat="1" applyFont="1" applyFill="1" applyBorder="1" applyAlignment="1"/>
    <xf numFmtId="0" fontId="13" fillId="0" borderId="0" xfId="0" applyFont="1" applyAlignment="1">
      <alignment horizontal="left" vertical="top" wrapText="1"/>
    </xf>
    <xf numFmtId="0" fontId="2" fillId="2" borderId="0" xfId="0" applyFont="1" applyFill="1" applyAlignment="1">
      <alignment vertical="top" wrapText="1"/>
    </xf>
    <xf numFmtId="0" fontId="48" fillId="2" borderId="0" xfId="0" applyFont="1" applyFill="1" applyBorder="1" applyAlignment="1" applyProtection="1">
      <alignment wrapText="1"/>
    </xf>
    <xf numFmtId="0" fontId="2" fillId="2" borderId="0" xfId="0" applyFont="1" applyFill="1" applyBorder="1" applyAlignment="1" applyProtection="1">
      <alignment horizontal="right"/>
    </xf>
    <xf numFmtId="0" fontId="0" fillId="0" borderId="2" xfId="0" applyBorder="1" applyAlignment="1">
      <alignment horizontal="right"/>
    </xf>
    <xf numFmtId="0" fontId="2" fillId="0" borderId="1" xfId="0" applyFont="1" applyBorder="1" applyAlignment="1">
      <alignment horizontal="left"/>
    </xf>
    <xf numFmtId="0" fontId="0" fillId="0" borderId="0" xfId="0" applyAlignment="1">
      <alignment horizontal="left"/>
    </xf>
    <xf numFmtId="0" fontId="2" fillId="2" borderId="17" xfId="0" applyFont="1" applyFill="1" applyBorder="1" applyAlignment="1" applyProtection="1">
      <alignment horizontal="left"/>
      <protection locked="0"/>
    </xf>
    <xf numFmtId="0" fontId="24" fillId="2" borderId="0" xfId="0" applyFont="1" applyFill="1" applyBorder="1" applyAlignment="1" applyProtection="1">
      <alignment horizontal="left" wrapText="1"/>
    </xf>
    <xf numFmtId="0" fontId="0" fillId="0" borderId="0" xfId="0" applyAlignment="1" applyProtection="1">
      <alignment wrapText="1"/>
    </xf>
    <xf numFmtId="0" fontId="61" fillId="7" borderId="31" xfId="0" applyFont="1" applyFill="1" applyBorder="1" applyAlignment="1" applyProtection="1">
      <alignment horizontal="center"/>
    </xf>
    <xf numFmtId="0" fontId="61" fillId="7" borderId="32" xfId="0" applyFont="1" applyFill="1" applyBorder="1" applyAlignment="1" applyProtection="1">
      <alignment horizontal="center"/>
    </xf>
    <xf numFmtId="0" fontId="2" fillId="0" borderId="8" xfId="0" applyFont="1" applyBorder="1" applyAlignment="1" applyProtection="1">
      <protection locked="0"/>
    </xf>
    <xf numFmtId="0" fontId="2" fillId="2" borderId="13" xfId="0" applyNumberFormat="1" applyFont="1" applyFill="1" applyBorder="1" applyAlignment="1" applyProtection="1">
      <alignment horizontal="left"/>
      <protection locked="0"/>
    </xf>
    <xf numFmtId="0" fontId="24" fillId="0" borderId="0" xfId="0" applyFont="1" applyAlignment="1" applyProtection="1">
      <alignment horizontal="left" vertical="top" wrapText="1"/>
    </xf>
    <xf numFmtId="0" fontId="10" fillId="2" borderId="14" xfId="0" applyFont="1" applyFill="1" applyBorder="1" applyAlignment="1" applyProtection="1">
      <alignment horizontal="left" indent="1"/>
    </xf>
    <xf numFmtId="0" fontId="10" fillId="2" borderId="0" xfId="0" applyFont="1" applyFill="1" applyBorder="1" applyAlignment="1" applyProtection="1">
      <alignment horizontal="left" indent="1"/>
    </xf>
    <xf numFmtId="0" fontId="10" fillId="2" borderId="14" xfId="0" applyFont="1" applyFill="1" applyBorder="1" applyAlignment="1" applyProtection="1">
      <alignment horizontal="left"/>
    </xf>
    <xf numFmtId="0" fontId="10" fillId="2" borderId="0" xfId="0" applyFont="1" applyFill="1" applyBorder="1" applyAlignment="1" applyProtection="1">
      <alignment horizontal="left"/>
    </xf>
    <xf numFmtId="0" fontId="24" fillId="2" borderId="0" xfId="0" applyFont="1" applyFill="1" applyBorder="1" applyAlignment="1" applyProtection="1">
      <alignment vertical="top" wrapText="1"/>
    </xf>
    <xf numFmtId="0" fontId="7" fillId="0" borderId="0" xfId="0" applyFont="1" applyAlignment="1" applyProtection="1">
      <alignment horizontal="center"/>
    </xf>
    <xf numFmtId="0" fontId="13" fillId="2" borderId="0" xfId="0" applyFont="1" applyFill="1" applyBorder="1" applyAlignment="1" applyProtection="1">
      <alignment horizontal="left" vertical="center" wrapText="1"/>
    </xf>
  </cellXfs>
  <cellStyles count="10">
    <cellStyle name="Comma" xfId="1" builtinId="3"/>
    <cellStyle name="Comma 2" xfId="2"/>
    <cellStyle name="Comma 2 2" xfId="8"/>
    <cellStyle name="Comma 3" xfId="7"/>
    <cellStyle name="Hyperlink" xfId="3" builtinId="8"/>
    <cellStyle name="Normal" xfId="0" builtinId="0"/>
    <cellStyle name="Normal 2" xfId="4"/>
    <cellStyle name="Normal 2 2" xfId="9"/>
    <cellStyle name="Normal 3" xfId="5"/>
    <cellStyle name="Normal 4" xfId="6"/>
  </cellStyles>
  <dxfs count="26">
    <dxf>
      <font>
        <condense val="0"/>
        <extend val="0"/>
        <color indexed="9"/>
      </font>
      <fill>
        <patternFill>
          <bgColor indexed="9"/>
        </patternFill>
      </fill>
      <border>
        <left/>
        <right/>
        <top/>
        <bottom/>
      </border>
    </dxf>
    <dxf>
      <fill>
        <patternFill>
          <bgColor indexed="9"/>
        </patternFill>
      </fill>
      <border>
        <left/>
        <right/>
        <top/>
        <bottom/>
      </border>
    </dxf>
    <dxf>
      <font>
        <condense val="0"/>
        <extend val="0"/>
        <color indexed="9"/>
      </font>
      <fill>
        <patternFill>
          <bgColor indexed="9"/>
        </patternFill>
      </fill>
      <border>
        <left/>
        <right/>
        <top/>
        <bottom/>
      </border>
    </dxf>
    <dxf>
      <font>
        <color theme="0"/>
        <name val="Cambria"/>
        <scheme val="none"/>
      </font>
      <fill>
        <patternFill>
          <bgColor theme="0"/>
        </patternFill>
      </fill>
      <border>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border>
    </dxf>
    <dxf>
      <fill>
        <patternFill patternType="solid">
          <bgColor rgb="FFFFC000"/>
        </patternFill>
      </fill>
      <border>
        <left style="thin">
          <color rgb="FFFF0000"/>
        </left>
        <right style="thin">
          <color rgb="FFFF0000"/>
        </right>
        <top style="thin">
          <color rgb="FFFF0000"/>
        </top>
        <bottom style="thin">
          <color rgb="FFFF0000"/>
        </bottom>
      </border>
    </dxf>
    <dxf>
      <fill>
        <patternFill patternType="solid">
          <bgColor rgb="FFFFC000"/>
        </patternFill>
      </fill>
      <border>
        <left style="thin">
          <color rgb="FFFF0000"/>
        </left>
        <right style="thin">
          <color rgb="FFFF0000"/>
        </right>
        <top style="thin">
          <color rgb="FFFF0000"/>
        </top>
        <bottom style="thin">
          <color rgb="FFFF0000"/>
        </bottom>
      </border>
    </dxf>
    <dxf>
      <fill>
        <patternFill patternType="solid">
          <bgColor rgb="FFFFC000"/>
        </patternFill>
      </fill>
      <border>
        <left style="thin">
          <color rgb="FFFF0000"/>
        </left>
        <right style="thin">
          <color rgb="FFFF0000"/>
        </right>
        <top style="thin">
          <color rgb="FFFF0000"/>
        </top>
        <bottom style="thin">
          <color rgb="FFFF0000"/>
        </bottom>
      </border>
    </dxf>
    <dxf>
      <fill>
        <patternFill>
          <bgColor rgb="FFFF0000"/>
        </patternFill>
      </fill>
    </dxf>
    <dxf>
      <fill>
        <patternFill patternType="solid">
          <bgColor rgb="FFFFC000"/>
        </patternFill>
      </fill>
      <border>
        <left style="thin">
          <color rgb="FFFF0000"/>
        </left>
        <right style="thin">
          <color rgb="FFFF0000"/>
        </right>
        <top style="thin">
          <color rgb="FFFF0000"/>
        </top>
        <bottom style="thin">
          <color rgb="FFFF0000"/>
        </bottom>
      </border>
    </dxf>
    <dxf>
      <fill>
        <patternFill>
          <bgColor rgb="FFFFC000"/>
        </patternFill>
      </fill>
    </dxf>
    <dxf>
      <fill>
        <patternFill>
          <bgColor rgb="FFFFC000"/>
        </patternFill>
      </fill>
    </dxf>
    <dxf>
      <fill>
        <patternFill patternType="solid">
          <bgColor rgb="FFFFC000"/>
        </patternFill>
      </fill>
      <border>
        <left style="thin">
          <color rgb="FFFF0000"/>
        </left>
        <right style="thin">
          <color rgb="FFFF0000"/>
        </right>
        <top style="thin">
          <color rgb="FFFF0000"/>
        </top>
        <bottom style="thin">
          <color rgb="FFFF0000"/>
        </bottom>
      </border>
    </dxf>
    <dxf>
      <fill>
        <patternFill patternType="solid">
          <bgColor rgb="FFFFC000"/>
        </patternFill>
      </fill>
      <border>
        <left style="thin">
          <color rgb="FFFF0000"/>
        </left>
        <right style="thin">
          <color rgb="FFFF0000"/>
        </right>
        <top style="thin">
          <color rgb="FFFF0000"/>
        </top>
        <bottom style="thin">
          <color rgb="FFFF0000"/>
        </bottom>
      </border>
    </dxf>
    <dxf>
      <fill>
        <patternFill patternType="solid">
          <bgColor rgb="FFFFC000"/>
        </patternFill>
      </fill>
      <border>
        <left style="thin">
          <color rgb="FFFF0000"/>
        </left>
        <right style="thin">
          <color rgb="FFFF0000"/>
        </right>
        <top style="thin">
          <color rgb="FFFF0000"/>
        </top>
        <bottom style="thin">
          <color rgb="FFFF0000"/>
        </bottom>
      </border>
    </dxf>
    <dxf>
      <fill>
        <patternFill>
          <bgColor rgb="FFFF0000"/>
        </patternFill>
      </fill>
    </dxf>
    <dxf>
      <fill>
        <patternFill patternType="solid">
          <bgColor rgb="FFFFC000"/>
        </patternFill>
      </fill>
      <border>
        <left style="thin">
          <color rgb="FFFF0000"/>
        </left>
        <right style="thin">
          <color rgb="FFFF0000"/>
        </right>
        <top style="thin">
          <color rgb="FFFF0000"/>
        </top>
        <bottom style="thin">
          <color rgb="FFFF0000"/>
        </bottom>
      </border>
    </dxf>
    <dxf>
      <fill>
        <patternFill>
          <bgColor rgb="FFFFC000"/>
        </patternFill>
      </fill>
    </dxf>
    <dxf>
      <fill>
        <patternFill>
          <bgColor rgb="FFFFC000"/>
        </patternFill>
      </fill>
    </dxf>
    <dxf>
      <fill>
        <patternFill patternType="solid">
          <bgColor rgb="FFFFC000"/>
        </patternFill>
      </fill>
      <border>
        <left style="thin">
          <color rgb="FFFF0000"/>
        </left>
        <right style="thin">
          <color rgb="FFFF0000"/>
        </right>
        <top style="thin">
          <color rgb="FFFF0000"/>
        </top>
        <bottom style="thin">
          <color rgb="FFFF0000"/>
        </bottom>
      </border>
    </dxf>
    <dxf>
      <fill>
        <patternFill patternType="solid">
          <bgColor rgb="FFFFC000"/>
        </patternFill>
      </fill>
      <border>
        <left style="thin">
          <color rgb="FFFF0000"/>
        </left>
        <right style="thin">
          <color rgb="FFFF0000"/>
        </right>
        <top style="thin">
          <color rgb="FFFF0000"/>
        </top>
        <bottom style="thin">
          <color rgb="FFFF0000"/>
        </bottom>
      </border>
    </dxf>
    <dxf>
      <fill>
        <patternFill patternType="solid">
          <bgColor rgb="FFFFC000"/>
        </patternFill>
      </fill>
      <border>
        <left style="thin">
          <color rgb="FFFF0000"/>
        </left>
        <right style="thin">
          <color rgb="FFFF0000"/>
        </right>
        <top style="thin">
          <color rgb="FFFF0000"/>
        </top>
        <bottom style="thin">
          <color rgb="FFFF0000"/>
        </bottom>
      </border>
    </dxf>
    <dxf>
      <fill>
        <patternFill>
          <bgColor rgb="FFFFC000"/>
        </patternFill>
      </fill>
    </dxf>
    <dxf>
      <fill>
        <patternFill>
          <bgColor rgb="FFFFC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993366"/>
      <rgbColor rgb="00FCFFD9"/>
      <rgbColor rgb="00CCFFFF"/>
      <rgbColor rgb="00660066"/>
      <rgbColor rgb="00FF8080"/>
      <rgbColor rgb="004A6EB6"/>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61"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s>
</file>

<file path=xl/ctrlProps/ctrlProp1.xml><?xml version="1.0" encoding="utf-8"?>
<formControlPr xmlns="http://schemas.microsoft.com/office/spreadsheetml/2009/9/main" objectType="Drop" dropLines="2" dropStyle="combo" dx="22" fmlaLink="$I$5" fmlaRange="$L$5" sel="0" val="0"/>
</file>

<file path=xl/ctrlProps/ctrlProp10.xml><?xml version="1.0" encoding="utf-8"?>
<formControlPr xmlns="http://schemas.microsoft.com/office/spreadsheetml/2009/9/main" objectType="CheckBox" fmlaLink="$O$17" lockText="1"/>
</file>

<file path=xl/ctrlProps/ctrlProp100.xml><?xml version="1.0" encoding="utf-8"?>
<formControlPr xmlns="http://schemas.microsoft.com/office/spreadsheetml/2009/9/main" objectType="CheckBox" checked="Checked" fmlaLink="$T$36" lockText="1"/>
</file>

<file path=xl/ctrlProps/ctrlProp101.xml><?xml version="1.0" encoding="utf-8"?>
<formControlPr xmlns="http://schemas.microsoft.com/office/spreadsheetml/2009/9/main" objectType="CheckBox" checked="Checked" fmlaLink="$U$36" lockText="1"/>
</file>

<file path=xl/ctrlProps/ctrlProp102.xml><?xml version="1.0" encoding="utf-8"?>
<formControlPr xmlns="http://schemas.microsoft.com/office/spreadsheetml/2009/9/main" objectType="Drop" dropStyle="combo" dx="22" fmlaLink="$Q$8" fmlaRange="$Q$6:$Q$7" sel="0" val="0"/>
</file>

<file path=xl/ctrlProps/ctrlProp103.xml><?xml version="1.0" encoding="utf-8"?>
<formControlPr xmlns="http://schemas.microsoft.com/office/spreadsheetml/2009/9/main" objectType="Drop" dropStyle="combo" dx="22" fmlaLink="$Q$11" fmlaRange="$Q$6:$Q$7" sel="0" val="0"/>
</file>

<file path=xl/ctrlProps/ctrlProp104.xml><?xml version="1.0" encoding="utf-8"?>
<formControlPr xmlns="http://schemas.microsoft.com/office/spreadsheetml/2009/9/main" objectType="CheckBox" checked="Checked" fmlaLink="$P$10" lockText="1"/>
</file>

<file path=xl/ctrlProps/ctrlProp105.xml><?xml version="1.0" encoding="utf-8"?>
<formControlPr xmlns="http://schemas.microsoft.com/office/spreadsheetml/2009/9/main" objectType="CheckBox" checked="Checked" fmlaLink="$P$12" lockText="1"/>
</file>

<file path=xl/ctrlProps/ctrlProp106.xml><?xml version="1.0" encoding="utf-8"?>
<formControlPr xmlns="http://schemas.microsoft.com/office/spreadsheetml/2009/9/main" objectType="CheckBox" checked="Checked" fmlaLink="$P$14" lockText="1"/>
</file>

<file path=xl/ctrlProps/ctrlProp107.xml><?xml version="1.0" encoding="utf-8"?>
<formControlPr xmlns="http://schemas.microsoft.com/office/spreadsheetml/2009/9/main" objectType="CheckBox" checked="Checked" fmlaLink="$P$16" lockText="1"/>
</file>

<file path=xl/ctrlProps/ctrlProp108.xml><?xml version="1.0" encoding="utf-8"?>
<formControlPr xmlns="http://schemas.microsoft.com/office/spreadsheetml/2009/9/main" objectType="CheckBox" checked="Checked" fmlaLink="$P$18" lockText="1"/>
</file>

<file path=xl/ctrlProps/ctrlProp109.xml><?xml version="1.0" encoding="utf-8"?>
<formControlPr xmlns="http://schemas.microsoft.com/office/spreadsheetml/2009/9/main" objectType="CheckBox" checked="Checked" fmlaLink="$P$20" lockText="1"/>
</file>

<file path=xl/ctrlProps/ctrlProp11.xml><?xml version="1.0" encoding="utf-8"?>
<formControlPr xmlns="http://schemas.microsoft.com/office/spreadsheetml/2009/9/main" objectType="CheckBox" fmlaLink="$O$23" lockText="1"/>
</file>

<file path=xl/ctrlProps/ctrlProp110.xml><?xml version="1.0" encoding="utf-8"?>
<formControlPr xmlns="http://schemas.microsoft.com/office/spreadsheetml/2009/9/main" objectType="CheckBox" checked="Checked" fmlaLink="$P$22" lockText="1"/>
</file>

<file path=xl/ctrlProps/ctrlProp111.xml><?xml version="1.0" encoding="utf-8"?>
<formControlPr xmlns="http://schemas.microsoft.com/office/spreadsheetml/2009/9/main" objectType="CheckBox" checked="Checked" fmlaLink="$P$24" lockText="1"/>
</file>

<file path=xl/ctrlProps/ctrlProp112.xml><?xml version="1.0" encoding="utf-8"?>
<formControlPr xmlns="http://schemas.microsoft.com/office/spreadsheetml/2009/9/main" objectType="Drop" dropStyle="combo" dx="22" fmlaLink="$P$62" fmlaRange="$R$62:$R$63" val="0"/>
</file>

<file path=xl/ctrlProps/ctrlProp113.xml><?xml version="1.0" encoding="utf-8"?>
<formControlPr xmlns="http://schemas.microsoft.com/office/spreadsheetml/2009/9/main" objectType="CheckBox" checked="Checked" fmlaLink="$P$26" lockText="1"/>
</file>

<file path=xl/ctrlProps/ctrlProp114.xml><?xml version="1.0" encoding="utf-8"?>
<formControlPr xmlns="http://schemas.microsoft.com/office/spreadsheetml/2009/9/main" objectType="CheckBox" checked="Checked" fmlaLink="$P$28" lockText="1"/>
</file>

<file path=xl/ctrlProps/ctrlProp115.xml><?xml version="1.0" encoding="utf-8"?>
<formControlPr xmlns="http://schemas.microsoft.com/office/spreadsheetml/2009/9/main" objectType="CheckBox" checked="Checked" fmlaLink="$P$36" lockText="1"/>
</file>

<file path=xl/ctrlProps/ctrlProp116.xml><?xml version="1.0" encoding="utf-8"?>
<formControlPr xmlns="http://schemas.microsoft.com/office/spreadsheetml/2009/9/main" objectType="CheckBox" checked="Checked" fmlaLink="$P$38" lockText="1"/>
</file>

<file path=xl/ctrlProps/ctrlProp117.xml><?xml version="1.0" encoding="utf-8"?>
<formControlPr xmlns="http://schemas.microsoft.com/office/spreadsheetml/2009/9/main" objectType="Drop" dropLines="2" dropStyle="combo" dx="22" fmlaLink="$V$10" fmlaRange="$R$12:$R$13" sel="2" val="0"/>
</file>

<file path=xl/ctrlProps/ctrlProp118.xml><?xml version="1.0" encoding="utf-8"?>
<formControlPr xmlns="http://schemas.microsoft.com/office/spreadsheetml/2009/9/main" objectType="CheckBox" checked="Checked" fmlaLink="$P$40" lockText="1"/>
</file>

<file path=xl/ctrlProps/ctrlProp119.xml><?xml version="1.0" encoding="utf-8"?>
<formControlPr xmlns="http://schemas.microsoft.com/office/spreadsheetml/2009/9/main" objectType="CheckBox" checked="Checked" fmlaLink="$P$42" lockText="1"/>
</file>

<file path=xl/ctrlProps/ctrlProp12.xml><?xml version="1.0" encoding="utf-8"?>
<formControlPr xmlns="http://schemas.microsoft.com/office/spreadsheetml/2009/9/main" objectType="CheckBox" fmlaLink="$O$29" lockText="1"/>
</file>

<file path=xl/ctrlProps/ctrlProp120.xml><?xml version="1.0" encoding="utf-8"?>
<formControlPr xmlns="http://schemas.microsoft.com/office/spreadsheetml/2009/9/main" objectType="CheckBox" checked="Checked" fmlaLink="$P$44" lockText="1"/>
</file>

<file path=xl/ctrlProps/ctrlProp121.xml><?xml version="1.0" encoding="utf-8"?>
<formControlPr xmlns="http://schemas.microsoft.com/office/spreadsheetml/2009/9/main" objectType="CheckBox" checked="Checked" fmlaLink="$P$48" lockText="1"/>
</file>

<file path=xl/ctrlProps/ctrlProp122.xml><?xml version="1.0" encoding="utf-8"?>
<formControlPr xmlns="http://schemas.microsoft.com/office/spreadsheetml/2009/9/main" objectType="CheckBox" checked="Checked" fmlaLink="$P30" lockText="1"/>
</file>

<file path=xl/ctrlProps/ctrlProp123.xml><?xml version="1.0" encoding="utf-8"?>
<formControlPr xmlns="http://schemas.microsoft.com/office/spreadsheetml/2009/9/main" objectType="CheckBox" checked="Checked" fmlaLink="$P$32" lockText="1"/>
</file>

<file path=xl/ctrlProps/ctrlProp124.xml><?xml version="1.0" encoding="utf-8"?>
<formControlPr xmlns="http://schemas.microsoft.com/office/spreadsheetml/2009/9/main" objectType="CheckBox" checked="Checked" fmlaLink="$P$34" lockText="1"/>
</file>

<file path=xl/ctrlProps/ctrlProp125.xml><?xml version="1.0" encoding="utf-8"?>
<formControlPr xmlns="http://schemas.microsoft.com/office/spreadsheetml/2009/9/main" objectType="CheckBox" checked="Checked" fmlaLink="$P$46" lockText="1"/>
</file>

<file path=xl/ctrlProps/ctrlProp126.xml><?xml version="1.0" encoding="utf-8"?>
<formControlPr xmlns="http://schemas.microsoft.com/office/spreadsheetml/2009/9/main" objectType="CheckBox" fmlaLink="$M$17" lockText="1"/>
</file>

<file path=xl/ctrlProps/ctrlProp127.xml><?xml version="1.0" encoding="utf-8"?>
<formControlPr xmlns="http://schemas.microsoft.com/office/spreadsheetml/2009/9/main" objectType="CheckBox" checked="Checked" fmlaLink="$M$5"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checked="Checked" fmlaLink="$N$8" lockText="1"/>
</file>

<file path=xl/ctrlProps/ctrlProp13.xml><?xml version="1.0" encoding="utf-8"?>
<formControlPr xmlns="http://schemas.microsoft.com/office/spreadsheetml/2009/9/main" objectType="CheckBox" fmlaLink="$O$35" lockText="1"/>
</file>

<file path=xl/ctrlProps/ctrlProp130.xml><?xml version="1.0" encoding="utf-8"?>
<formControlPr xmlns="http://schemas.microsoft.com/office/spreadsheetml/2009/9/main" objectType="CheckBox" checked="Checked" fmlaLink="$N$10" lockText="1"/>
</file>

<file path=xl/ctrlProps/ctrlProp131.xml><?xml version="1.0" encoding="utf-8"?>
<formControlPr xmlns="http://schemas.microsoft.com/office/spreadsheetml/2009/9/main" objectType="CheckBox" checked="Checked" fmlaLink="$N$12" lockText="1"/>
</file>

<file path=xl/ctrlProps/ctrlProp132.xml><?xml version="1.0" encoding="utf-8"?>
<formControlPr xmlns="http://schemas.microsoft.com/office/spreadsheetml/2009/9/main" objectType="CheckBox" checked="Checked" fmlaLink="$N$14" lockText="1"/>
</file>

<file path=xl/ctrlProps/ctrlProp133.xml><?xml version="1.0" encoding="utf-8"?>
<formControlPr xmlns="http://schemas.microsoft.com/office/spreadsheetml/2009/9/main" objectType="CheckBox" checked="Checked" fmlaLink="$N$16" lockText="1"/>
</file>

<file path=xl/ctrlProps/ctrlProp134.xml><?xml version="1.0" encoding="utf-8"?>
<formControlPr xmlns="http://schemas.microsoft.com/office/spreadsheetml/2009/9/main" objectType="CheckBox" checked="Checked" fmlaLink="$N$18" lockText="1"/>
</file>

<file path=xl/ctrlProps/ctrlProp135.xml><?xml version="1.0" encoding="utf-8"?>
<formControlPr xmlns="http://schemas.microsoft.com/office/spreadsheetml/2009/9/main" objectType="CheckBox" checked="Checked" fmlaLink="$N$20" lockText="1"/>
</file>

<file path=xl/ctrlProps/ctrlProp136.xml><?xml version="1.0" encoding="utf-8"?>
<formControlPr xmlns="http://schemas.microsoft.com/office/spreadsheetml/2009/9/main" objectType="CheckBox" checked="Checked" fmlaLink="$N$22" lockText="1"/>
</file>

<file path=xl/ctrlProps/ctrlProp137.xml><?xml version="1.0" encoding="utf-8"?>
<formControlPr xmlns="http://schemas.microsoft.com/office/spreadsheetml/2009/9/main" objectType="CheckBox" checked="Checked" fmlaLink="$N$24" lockText="1"/>
</file>

<file path=xl/ctrlProps/ctrlProp138.xml><?xml version="1.0" encoding="utf-8"?>
<formControlPr xmlns="http://schemas.microsoft.com/office/spreadsheetml/2009/9/main" objectType="CheckBox" checked="Checked" fmlaLink="$N$26" lockText="1"/>
</file>

<file path=xl/ctrlProps/ctrlProp139.xml><?xml version="1.0" encoding="utf-8"?>
<formControlPr xmlns="http://schemas.microsoft.com/office/spreadsheetml/2009/9/main" objectType="CheckBox" checked="Checked" fmlaLink="$N$34" lockText="1"/>
</file>

<file path=xl/ctrlProps/ctrlProp14.xml><?xml version="1.0" encoding="utf-8"?>
<formControlPr xmlns="http://schemas.microsoft.com/office/spreadsheetml/2009/9/main" objectType="CheckBox" fmlaLink="$O$41" lockText="1"/>
</file>

<file path=xl/ctrlProps/ctrlProp140.xml><?xml version="1.0" encoding="utf-8"?>
<formControlPr xmlns="http://schemas.microsoft.com/office/spreadsheetml/2009/9/main" objectType="CheckBox" checked="Checked" fmlaLink="$N$36" lockText="1"/>
</file>

<file path=xl/ctrlProps/ctrlProp141.xml><?xml version="1.0" encoding="utf-8"?>
<formControlPr xmlns="http://schemas.microsoft.com/office/spreadsheetml/2009/9/main" objectType="CheckBox" checked="Checked" fmlaLink="$N$38" lockText="1"/>
</file>

<file path=xl/ctrlProps/ctrlProp142.xml><?xml version="1.0" encoding="utf-8"?>
<formControlPr xmlns="http://schemas.microsoft.com/office/spreadsheetml/2009/9/main" objectType="CheckBox" checked="Checked" fmlaLink="$N$40" lockText="1"/>
</file>

<file path=xl/ctrlProps/ctrlProp143.xml><?xml version="1.0" encoding="utf-8"?>
<formControlPr xmlns="http://schemas.microsoft.com/office/spreadsheetml/2009/9/main" objectType="CheckBox" checked="Checked" fmlaLink="$N$42" lockText="1"/>
</file>

<file path=xl/ctrlProps/ctrlProp144.xml><?xml version="1.0" encoding="utf-8"?>
<formControlPr xmlns="http://schemas.microsoft.com/office/spreadsheetml/2009/9/main" objectType="CheckBox" checked="Checked" fmlaLink="$N$46" lockText="1"/>
</file>

<file path=xl/ctrlProps/ctrlProp145.xml><?xml version="1.0" encoding="utf-8"?>
<formControlPr xmlns="http://schemas.microsoft.com/office/spreadsheetml/2009/9/main" objectType="CheckBox" checked="Checked" fmlaLink="$N28" lockText="1"/>
</file>

<file path=xl/ctrlProps/ctrlProp146.xml><?xml version="1.0" encoding="utf-8"?>
<formControlPr xmlns="http://schemas.microsoft.com/office/spreadsheetml/2009/9/main" objectType="CheckBox" checked="Checked" fmlaLink="$N$30" lockText="1"/>
</file>

<file path=xl/ctrlProps/ctrlProp147.xml><?xml version="1.0" encoding="utf-8"?>
<formControlPr xmlns="http://schemas.microsoft.com/office/spreadsheetml/2009/9/main" objectType="CheckBox" checked="Checked" fmlaLink="$N$32" lockText="1"/>
</file>

<file path=xl/ctrlProps/ctrlProp148.xml><?xml version="1.0" encoding="utf-8"?>
<formControlPr xmlns="http://schemas.microsoft.com/office/spreadsheetml/2009/9/main" objectType="CheckBox" checked="Checked" fmlaLink="$N$44" lockText="1"/>
</file>

<file path=xl/ctrlProps/ctrlProp149.xml><?xml version="1.0" encoding="utf-8"?>
<formControlPr xmlns="http://schemas.microsoft.com/office/spreadsheetml/2009/9/main" objectType="CheckBox" checked="Checked" fmlaLink="$P$5" lockText="1"/>
</file>

<file path=xl/ctrlProps/ctrlProp15.xml><?xml version="1.0" encoding="utf-8"?>
<formControlPr xmlns="http://schemas.microsoft.com/office/spreadsheetml/2009/9/main" objectType="CheckBox" fmlaLink="$O$47" lockText="1"/>
</file>

<file path=xl/ctrlProps/ctrlProp150.xml><?xml version="1.0" encoding="utf-8"?>
<formControlPr xmlns="http://schemas.microsoft.com/office/spreadsheetml/2009/9/main" objectType="CheckBox" checked="Checked" fmlaLink="$P$7" lockText="1"/>
</file>

<file path=xl/ctrlProps/ctrlProp151.xml><?xml version="1.0" encoding="utf-8"?>
<formControlPr xmlns="http://schemas.microsoft.com/office/spreadsheetml/2009/9/main" objectType="CheckBox" checked="Checked" fmlaLink="$P$9" lockText="1"/>
</file>

<file path=xl/ctrlProps/ctrlProp152.xml><?xml version="1.0" encoding="utf-8"?>
<formControlPr xmlns="http://schemas.microsoft.com/office/spreadsheetml/2009/9/main" objectType="CheckBox" checked="Checked" fmlaLink="$P$13" lockText="1"/>
</file>

<file path=xl/ctrlProps/ctrlProp153.xml><?xml version="1.0" encoding="utf-8"?>
<formControlPr xmlns="http://schemas.microsoft.com/office/spreadsheetml/2009/9/main" objectType="CheckBox" checked="Checked" fmlaLink="$P$15" lockText="1"/>
</file>

<file path=xl/ctrlProps/ctrlProp154.xml><?xml version="1.0" encoding="utf-8"?>
<formControlPr xmlns="http://schemas.microsoft.com/office/spreadsheetml/2009/9/main" objectType="CheckBox" checked="Checked" fmlaLink="$P$17" lockText="1"/>
</file>

<file path=xl/ctrlProps/ctrlProp155.xml><?xml version="1.0" encoding="utf-8"?>
<formControlPr xmlns="http://schemas.microsoft.com/office/spreadsheetml/2009/9/main" objectType="CheckBox" checked="Checked" fmlaLink="$P$23" lockText="1"/>
</file>

<file path=xl/ctrlProps/ctrlProp156.xml><?xml version="1.0" encoding="utf-8"?>
<formControlPr xmlns="http://schemas.microsoft.com/office/spreadsheetml/2009/9/main" objectType="CheckBox" checked="Checked" fmlaLink="$P$25" lockText="1"/>
</file>

<file path=xl/ctrlProps/ctrlProp157.xml><?xml version="1.0" encoding="utf-8"?>
<formControlPr xmlns="http://schemas.microsoft.com/office/spreadsheetml/2009/9/main" objectType="CheckBox" checked="Checked" fmlaLink="$P$27" lockText="1"/>
</file>

<file path=xl/ctrlProps/ctrlProp158.xml><?xml version="1.0" encoding="utf-8"?>
<formControlPr xmlns="http://schemas.microsoft.com/office/spreadsheetml/2009/9/main" objectType="CheckBox" checked="Checked" fmlaLink="$P$31" lockText="1"/>
</file>

<file path=xl/ctrlProps/ctrlProp159.xml><?xml version="1.0" encoding="utf-8"?>
<formControlPr xmlns="http://schemas.microsoft.com/office/spreadsheetml/2009/9/main" objectType="CheckBox" checked="Checked" fmlaLink="$P$33" lockText="1"/>
</file>

<file path=xl/ctrlProps/ctrlProp16.xml><?xml version="1.0" encoding="utf-8"?>
<formControlPr xmlns="http://schemas.microsoft.com/office/spreadsheetml/2009/9/main" objectType="CheckBox" fmlaLink="$O$53" lockText="1"/>
</file>

<file path=xl/ctrlProps/ctrlProp160.xml><?xml version="1.0" encoding="utf-8"?>
<formControlPr xmlns="http://schemas.microsoft.com/office/spreadsheetml/2009/9/main" objectType="CheckBox" checked="Checked" fmlaLink="$P$35" lockText="1"/>
</file>

<file path=xl/ctrlProps/ctrlProp161.xml><?xml version="1.0" encoding="utf-8"?>
<formControlPr xmlns="http://schemas.microsoft.com/office/spreadsheetml/2009/9/main" objectType="CheckBox" checked="Checked" fmlaLink="$P$39" lockText="1"/>
</file>

<file path=xl/ctrlProps/ctrlProp162.xml><?xml version="1.0" encoding="utf-8"?>
<formControlPr xmlns="http://schemas.microsoft.com/office/spreadsheetml/2009/9/main" objectType="CheckBox" checked="Checked" fmlaLink="$P$41" lockText="1"/>
</file>

<file path=xl/ctrlProps/ctrlProp163.xml><?xml version="1.0" encoding="utf-8"?>
<formControlPr xmlns="http://schemas.microsoft.com/office/spreadsheetml/2009/9/main" objectType="CheckBox" checked="Checked" fmlaLink="$P$43" lockText="1"/>
</file>

<file path=xl/ctrlProps/ctrlProp164.xml><?xml version="1.0" encoding="utf-8"?>
<formControlPr xmlns="http://schemas.microsoft.com/office/spreadsheetml/2009/9/main" objectType="CheckBox" checked="Checked" fmlaLink="$P$47" lockText="1"/>
</file>

<file path=xl/ctrlProps/ctrlProp165.xml><?xml version="1.0" encoding="utf-8"?>
<formControlPr xmlns="http://schemas.microsoft.com/office/spreadsheetml/2009/9/main" objectType="CheckBox" checked="Checked" fmlaLink="$P$49" lockText="1"/>
</file>

<file path=xl/ctrlProps/ctrlProp166.xml><?xml version="1.0" encoding="utf-8"?>
<formControlPr xmlns="http://schemas.microsoft.com/office/spreadsheetml/2009/9/main" objectType="CheckBox" checked="Checked" fmlaLink="$P$51" lockText="1"/>
</file>

<file path=xl/ctrlProps/ctrlProp167.xml><?xml version="1.0" encoding="utf-8"?>
<formControlPr xmlns="http://schemas.microsoft.com/office/spreadsheetml/2009/9/main" objectType="CheckBox" checked="Checked" fmlaLink="$P$55" lockText="1"/>
</file>

<file path=xl/ctrlProps/ctrlProp168.xml><?xml version="1.0" encoding="utf-8"?>
<formControlPr xmlns="http://schemas.microsoft.com/office/spreadsheetml/2009/9/main" objectType="CheckBox" checked="Checked" fmlaLink="$P$57" lockText="1"/>
</file>

<file path=xl/ctrlProps/ctrlProp169.xml><?xml version="1.0" encoding="utf-8"?>
<formControlPr xmlns="http://schemas.microsoft.com/office/spreadsheetml/2009/9/main" objectType="CheckBox" checked="Checked" fmlaLink="$P$59" lockText="1"/>
</file>

<file path=xl/ctrlProps/ctrlProp17.xml><?xml version="1.0" encoding="utf-8"?>
<formControlPr xmlns="http://schemas.microsoft.com/office/spreadsheetml/2009/9/main" objectType="CheckBox" checked="Checked" fmlaLink="$P$5" lockText="1"/>
</file>

<file path=xl/ctrlProps/ctrlProp170.xml><?xml version="1.0" encoding="utf-8"?>
<formControlPr xmlns="http://schemas.microsoft.com/office/spreadsheetml/2009/9/main" objectType="CheckBox" checked="Checked" fmlaLink="$P$63" lockText="1"/>
</file>

<file path=xl/ctrlProps/ctrlProp171.xml><?xml version="1.0" encoding="utf-8"?>
<formControlPr xmlns="http://schemas.microsoft.com/office/spreadsheetml/2009/9/main" objectType="CheckBox" checked="Checked" fmlaLink="$M$6" lockText="1"/>
</file>

<file path=xl/ctrlProps/ctrlProp172.xml><?xml version="1.0" encoding="utf-8"?>
<formControlPr xmlns="http://schemas.microsoft.com/office/spreadsheetml/2009/9/main" objectType="CheckBox" checked="Checked" fmlaLink="$M$8" lockText="1"/>
</file>

<file path=xl/ctrlProps/ctrlProp173.xml><?xml version="1.0" encoding="utf-8"?>
<formControlPr xmlns="http://schemas.microsoft.com/office/spreadsheetml/2009/9/main" objectType="CheckBox" checked="Checked" fmlaLink="$M$10" lockText="1"/>
</file>

<file path=xl/ctrlProps/ctrlProp174.xml><?xml version="1.0" encoding="utf-8"?>
<formControlPr xmlns="http://schemas.microsoft.com/office/spreadsheetml/2009/9/main" objectType="CheckBox" checked="Checked" fmlaLink="$M$12" lockText="1"/>
</file>

<file path=xl/ctrlProps/ctrlProp175.xml><?xml version="1.0" encoding="utf-8"?>
<formControlPr xmlns="http://schemas.microsoft.com/office/spreadsheetml/2009/9/main" objectType="CheckBox" checked="Checked" fmlaLink="$M$14" lockText="1"/>
</file>

<file path=xl/ctrlProps/ctrlProp176.xml><?xml version="1.0" encoding="utf-8"?>
<formControlPr xmlns="http://schemas.microsoft.com/office/spreadsheetml/2009/9/main" objectType="CheckBox" checked="Checked" fmlaLink="$M$16" lockText="1"/>
</file>

<file path=xl/ctrlProps/ctrlProp177.xml><?xml version="1.0" encoding="utf-8"?>
<formControlPr xmlns="http://schemas.microsoft.com/office/spreadsheetml/2009/9/main" objectType="CheckBox" checked="Checked" fmlaLink="$M$18" lockText="1"/>
</file>

<file path=xl/ctrlProps/ctrlProp178.xml><?xml version="1.0" encoding="utf-8"?>
<formControlPr xmlns="http://schemas.microsoft.com/office/spreadsheetml/2009/9/main" objectType="CheckBox" checked="Checked" fmlaLink="$M$20" lockText="1"/>
</file>

<file path=xl/ctrlProps/ctrlProp179.xml><?xml version="1.0" encoding="utf-8"?>
<formControlPr xmlns="http://schemas.microsoft.com/office/spreadsheetml/2009/9/main" objectType="CheckBox" checked="Checked" fmlaLink="$M$22" lockText="1"/>
</file>

<file path=xl/ctrlProps/ctrlProp18.xml><?xml version="1.0" encoding="utf-8"?>
<formControlPr xmlns="http://schemas.microsoft.com/office/spreadsheetml/2009/9/main" objectType="CheckBox" checked="Checked" fmlaLink="$P$7" lockText="1"/>
</file>

<file path=xl/ctrlProps/ctrlProp180.xml><?xml version="1.0" encoding="utf-8"?>
<formControlPr xmlns="http://schemas.microsoft.com/office/spreadsheetml/2009/9/main" objectType="CheckBox" checked="Checked" fmlaLink="$M$24" lockText="1"/>
</file>

<file path=xl/ctrlProps/ctrlProp181.xml><?xml version="1.0" encoding="utf-8"?>
<formControlPr xmlns="http://schemas.microsoft.com/office/spreadsheetml/2009/9/main" objectType="CheckBox" checked="Checked" fmlaLink="$M$26" lockText="1"/>
</file>

<file path=xl/ctrlProps/ctrlProp182.xml><?xml version="1.0" encoding="utf-8"?>
<formControlPr xmlns="http://schemas.microsoft.com/office/spreadsheetml/2009/9/main" objectType="CheckBox" checked="Checked" fmlaLink="$M$28" lockText="1"/>
</file>

<file path=xl/ctrlProps/ctrlProp183.xml><?xml version="1.0" encoding="utf-8"?>
<formControlPr xmlns="http://schemas.microsoft.com/office/spreadsheetml/2009/9/main" objectType="CheckBox" checked="Checked" fmlaLink="$M$30" lockText="1"/>
</file>

<file path=xl/ctrlProps/ctrlProp184.xml><?xml version="1.0" encoding="utf-8"?>
<formControlPr xmlns="http://schemas.microsoft.com/office/spreadsheetml/2009/9/main" objectType="CheckBox" checked="Checked" fmlaLink="$M$38" lockText="1"/>
</file>

<file path=xl/ctrlProps/ctrlProp185.xml><?xml version="1.0" encoding="utf-8"?>
<formControlPr xmlns="http://schemas.microsoft.com/office/spreadsheetml/2009/9/main" objectType="CheckBox" checked="Checked" fmlaLink="$M$40" lockText="1"/>
</file>

<file path=xl/ctrlProps/ctrlProp186.xml><?xml version="1.0" encoding="utf-8"?>
<formControlPr xmlns="http://schemas.microsoft.com/office/spreadsheetml/2009/9/main" objectType="CheckBox" checked="Checked" fmlaLink="$M$42" lockText="1"/>
</file>

<file path=xl/ctrlProps/ctrlProp187.xml><?xml version="1.0" encoding="utf-8"?>
<formControlPr xmlns="http://schemas.microsoft.com/office/spreadsheetml/2009/9/main" objectType="CheckBox" checked="Checked" fmlaLink="$M$44" lockText="1"/>
</file>

<file path=xl/ctrlProps/ctrlProp188.xml><?xml version="1.0" encoding="utf-8"?>
<formControlPr xmlns="http://schemas.microsoft.com/office/spreadsheetml/2009/9/main" objectType="CheckBox" checked="Checked" fmlaLink="$M$46" lockText="1"/>
</file>

<file path=xl/ctrlProps/ctrlProp189.xml><?xml version="1.0" encoding="utf-8"?>
<formControlPr xmlns="http://schemas.microsoft.com/office/spreadsheetml/2009/9/main" objectType="CheckBox" checked="Checked" fmlaLink="$M$48" lockText="1"/>
</file>

<file path=xl/ctrlProps/ctrlProp19.xml><?xml version="1.0" encoding="utf-8"?>
<formControlPr xmlns="http://schemas.microsoft.com/office/spreadsheetml/2009/9/main" objectType="CheckBox" checked="Checked" fmlaLink="$P$9" lockText="1"/>
</file>

<file path=xl/ctrlProps/ctrlProp190.xml><?xml version="1.0" encoding="utf-8"?>
<formControlPr xmlns="http://schemas.microsoft.com/office/spreadsheetml/2009/9/main" objectType="CheckBox" checked="Checked" fmlaLink="$M$50" lockText="1"/>
</file>

<file path=xl/ctrlProps/ctrlProp191.xml><?xml version="1.0" encoding="utf-8"?>
<formControlPr xmlns="http://schemas.microsoft.com/office/spreadsheetml/2009/9/main" objectType="CheckBox" checked="Checked" fmlaLink="$M$52" lockText="1"/>
</file>

<file path=xl/ctrlProps/ctrlProp192.xml><?xml version="1.0" encoding="utf-8"?>
<formControlPr xmlns="http://schemas.microsoft.com/office/spreadsheetml/2009/9/main" objectType="CheckBox" checked="Checked" fmlaLink="$M$54" lockText="1"/>
</file>

<file path=xl/ctrlProps/ctrlProp193.xml><?xml version="1.0" encoding="utf-8"?>
<formControlPr xmlns="http://schemas.microsoft.com/office/spreadsheetml/2009/9/main" objectType="CheckBox" checked="Checked" fmlaLink="$M$56" lockText="1"/>
</file>

<file path=xl/ctrlProps/ctrlProp194.xml><?xml version="1.0" encoding="utf-8"?>
<formControlPr xmlns="http://schemas.microsoft.com/office/spreadsheetml/2009/9/main" objectType="CheckBox" checked="Checked" fmlaLink="$M$58" lockText="1"/>
</file>

<file path=xl/ctrlProps/ctrlProp195.xml><?xml version="1.0" encoding="utf-8"?>
<formControlPr xmlns="http://schemas.microsoft.com/office/spreadsheetml/2009/9/main" objectType="CheckBox" checked="Checked" fmlaLink="$M$60" lockText="1"/>
</file>

<file path=xl/ctrlProps/ctrlProp196.xml><?xml version="1.0" encoding="utf-8"?>
<formControlPr xmlns="http://schemas.microsoft.com/office/spreadsheetml/2009/9/main" objectType="CheckBox" checked="Checked" fmlaLink="$M$62" lockText="1"/>
</file>

<file path=xl/ctrlProps/ctrlProp197.xml><?xml version="1.0" encoding="utf-8"?>
<formControlPr xmlns="http://schemas.microsoft.com/office/spreadsheetml/2009/9/main" objectType="CheckBox" checked="Checked" fmlaLink="$M$4" lockText="1"/>
</file>

<file path=xl/ctrlProps/ctrlProp198.xml><?xml version="1.0" encoding="utf-8"?>
<formControlPr xmlns="http://schemas.microsoft.com/office/spreadsheetml/2009/9/main" objectType="CheckBox" checked="Checked" fmlaLink="$M$36" lockText="1"/>
</file>

<file path=xl/ctrlProps/ctrlProp199.xml><?xml version="1.0" encoding="utf-8"?>
<formControlPr xmlns="http://schemas.microsoft.com/office/spreadsheetml/2009/9/main" objectType="CheckBox" checked="Checked" fmlaLink="$P$4" lockText="1"/>
</file>

<file path=xl/ctrlProps/ctrlProp2.xml><?xml version="1.0" encoding="utf-8"?>
<formControlPr xmlns="http://schemas.microsoft.com/office/spreadsheetml/2009/9/main" objectType="Drop" dropStyle="combo" dx="22" fmlaLink="$I$24" fmlaRange="$L$24:$L$25" sel="0" val="0"/>
</file>

<file path=xl/ctrlProps/ctrlProp20.xml><?xml version="1.0" encoding="utf-8"?>
<formControlPr xmlns="http://schemas.microsoft.com/office/spreadsheetml/2009/9/main" objectType="CheckBox" checked="Checked" fmlaLink="$P$13" lockText="1"/>
</file>

<file path=xl/ctrlProps/ctrlProp200.xml><?xml version="1.0" encoding="utf-8"?>
<formControlPr xmlns="http://schemas.microsoft.com/office/spreadsheetml/2009/9/main" objectType="CheckBox" checked="Checked" fmlaLink="$P$6" lockText="1"/>
</file>

<file path=xl/ctrlProps/ctrlProp201.xml><?xml version="1.0" encoding="utf-8"?>
<formControlPr xmlns="http://schemas.microsoft.com/office/spreadsheetml/2009/9/main" objectType="CheckBox" checked="Checked" fmlaLink="$P$8" lockText="1"/>
</file>

<file path=xl/ctrlProps/ctrlProp202.xml><?xml version="1.0" encoding="utf-8"?>
<formControlPr xmlns="http://schemas.microsoft.com/office/spreadsheetml/2009/9/main" objectType="CheckBox" checked="Checked" fmlaLink="$P$10" lockText="1"/>
</file>

<file path=xl/ctrlProps/ctrlProp203.xml><?xml version="1.0" encoding="utf-8"?>
<formControlPr xmlns="http://schemas.microsoft.com/office/spreadsheetml/2009/9/main" objectType="CheckBox" checked="Checked" fmlaLink="$P$12" lockText="1"/>
</file>

<file path=xl/ctrlProps/ctrlProp204.xml><?xml version="1.0" encoding="utf-8"?>
<formControlPr xmlns="http://schemas.microsoft.com/office/spreadsheetml/2009/9/main" objectType="CheckBox" checked="Checked" fmlaLink="$P$14" lockText="1"/>
</file>

<file path=xl/ctrlProps/ctrlProp205.xml><?xml version="1.0" encoding="utf-8"?>
<formControlPr xmlns="http://schemas.microsoft.com/office/spreadsheetml/2009/9/main" objectType="CheckBox" checked="Checked" fmlaLink="$P$16" lockText="1"/>
</file>

<file path=xl/ctrlProps/ctrlProp206.xml><?xml version="1.0" encoding="utf-8"?>
<formControlPr xmlns="http://schemas.microsoft.com/office/spreadsheetml/2009/9/main" objectType="CheckBox" checked="Checked" fmlaLink="$P$18" lockText="1"/>
</file>

<file path=xl/ctrlProps/ctrlProp207.xml><?xml version="1.0" encoding="utf-8"?>
<formControlPr xmlns="http://schemas.microsoft.com/office/spreadsheetml/2009/9/main" objectType="CheckBox" checked="Checked" fmlaLink="$P$23" lockText="1"/>
</file>

<file path=xl/ctrlProps/ctrlProp208.xml><?xml version="1.0" encoding="utf-8"?>
<formControlPr xmlns="http://schemas.microsoft.com/office/spreadsheetml/2009/9/main" objectType="CheckBox" checked="Checked" fmlaLink="$P$25" lockText="1"/>
</file>

<file path=xl/ctrlProps/ctrlProp209.xml><?xml version="1.0" encoding="utf-8"?>
<formControlPr xmlns="http://schemas.microsoft.com/office/spreadsheetml/2009/9/main" objectType="CheckBox" checked="Checked" fmlaLink="$P$27" lockText="1"/>
</file>

<file path=xl/ctrlProps/ctrlProp21.xml><?xml version="1.0" encoding="utf-8"?>
<formControlPr xmlns="http://schemas.microsoft.com/office/spreadsheetml/2009/9/main" objectType="CheckBox" checked="Checked" fmlaLink="$P$15" lockText="1"/>
</file>

<file path=xl/ctrlProps/ctrlProp210.xml><?xml version="1.0" encoding="utf-8"?>
<formControlPr xmlns="http://schemas.microsoft.com/office/spreadsheetml/2009/9/main" objectType="CheckBox" checked="Checked" fmlaLink="$P$29" lockText="1"/>
</file>

<file path=xl/ctrlProps/ctrlProp211.xml><?xml version="1.0" encoding="utf-8"?>
<formControlPr xmlns="http://schemas.microsoft.com/office/spreadsheetml/2009/9/main" objectType="CheckBox" checked="Checked" fmlaLink="$P$31" lockText="1"/>
</file>

<file path=xl/ctrlProps/ctrlProp212.xml><?xml version="1.0" encoding="utf-8"?>
<formControlPr xmlns="http://schemas.microsoft.com/office/spreadsheetml/2009/9/main" objectType="CheckBox" checked="Checked" fmlaLink="$P$33" lockText="1"/>
</file>

<file path=xl/ctrlProps/ctrlProp213.xml><?xml version="1.0" encoding="utf-8"?>
<formControlPr xmlns="http://schemas.microsoft.com/office/spreadsheetml/2009/9/main" objectType="CheckBox" checked="Checked" fmlaLink="$P$35" lockText="1"/>
</file>

<file path=xl/ctrlProps/ctrlProp214.xml><?xml version="1.0" encoding="utf-8"?>
<formControlPr xmlns="http://schemas.microsoft.com/office/spreadsheetml/2009/9/main" objectType="CheckBox" checked="Checked" fmlaLink="$P$37" lockText="1"/>
</file>

<file path=xl/ctrlProps/ctrlProp215.xml><?xml version="1.0" encoding="utf-8"?>
<formControlPr xmlns="http://schemas.microsoft.com/office/spreadsheetml/2009/9/main" objectType="CheckBox" checked="Checked" fmlaLink="$P$43" lockText="1"/>
</file>

<file path=xl/ctrlProps/ctrlProp216.xml><?xml version="1.0" encoding="utf-8"?>
<formControlPr xmlns="http://schemas.microsoft.com/office/spreadsheetml/2009/9/main" objectType="CheckBox" checked="Checked" fmlaLink="$P$46" lockText="1"/>
</file>

<file path=xl/ctrlProps/ctrlProp217.xml><?xml version="1.0" encoding="utf-8"?>
<formControlPr xmlns="http://schemas.microsoft.com/office/spreadsheetml/2009/9/main" objectType="CheckBox" checked="Checked" fmlaLink="$S$7" lockText="1"/>
</file>

<file path=xl/ctrlProps/ctrlProp218.xml><?xml version="1.0" encoding="utf-8"?>
<formControlPr xmlns="http://schemas.microsoft.com/office/spreadsheetml/2009/9/main" objectType="CheckBox" checked="Checked" fmlaLink="$S$11" lockText="1"/>
</file>

<file path=xl/ctrlProps/ctrlProp219.xml><?xml version="1.0" encoding="utf-8"?>
<formControlPr xmlns="http://schemas.microsoft.com/office/spreadsheetml/2009/9/main" objectType="CheckBox" checked="Checked" fmlaLink="$S$17" lockText="1"/>
</file>

<file path=xl/ctrlProps/ctrlProp22.xml><?xml version="1.0" encoding="utf-8"?>
<formControlPr xmlns="http://schemas.microsoft.com/office/spreadsheetml/2009/9/main" objectType="CheckBox" checked="Checked" fmlaLink="$P$17" lockText="1"/>
</file>

<file path=xl/ctrlProps/ctrlProp220.xml><?xml version="1.0" encoding="utf-8"?>
<formControlPr xmlns="http://schemas.microsoft.com/office/spreadsheetml/2009/9/main" objectType="CheckBox" checked="Checked" fmlaLink="$S$21" lockText="1"/>
</file>

<file path=xl/ctrlProps/ctrlProp221.xml><?xml version="1.0" encoding="utf-8"?>
<formControlPr xmlns="http://schemas.microsoft.com/office/spreadsheetml/2009/9/main" objectType="CheckBox" checked="Checked" fmlaLink="$S$25" lockText="1"/>
</file>

<file path=xl/ctrlProps/ctrlProp222.xml><?xml version="1.0" encoding="utf-8"?>
<formControlPr xmlns="http://schemas.microsoft.com/office/spreadsheetml/2009/9/main" objectType="CheckBox" checked="Checked" fmlaLink="$S$32" lockText="1"/>
</file>

<file path=xl/ctrlProps/ctrlProp223.xml><?xml version="1.0" encoding="utf-8"?>
<formControlPr xmlns="http://schemas.microsoft.com/office/spreadsheetml/2009/9/main" objectType="CheckBox" checked="Checked" fmlaLink="$S$34" lockText="1"/>
</file>

<file path=xl/ctrlProps/ctrlProp224.xml><?xml version="1.0" encoding="utf-8"?>
<formControlPr xmlns="http://schemas.microsoft.com/office/spreadsheetml/2009/9/main" objectType="CheckBox" checked="Checked" fmlaLink="$S$36" lockText="1"/>
</file>

<file path=xl/ctrlProps/ctrlProp225.xml><?xml version="1.0" encoding="utf-8"?>
<formControlPr xmlns="http://schemas.microsoft.com/office/spreadsheetml/2009/9/main" objectType="CheckBox" checked="Checked" fmlaLink="$V$32" lockText="1"/>
</file>

<file path=xl/ctrlProps/ctrlProp226.xml><?xml version="1.0" encoding="utf-8"?>
<formControlPr xmlns="http://schemas.microsoft.com/office/spreadsheetml/2009/9/main" objectType="CheckBox" checked="Checked" fmlaLink="$V$36" lockText="1"/>
</file>

<file path=xl/ctrlProps/ctrlProp227.xml><?xml version="1.0" encoding="utf-8"?>
<formControlPr xmlns="http://schemas.microsoft.com/office/spreadsheetml/2009/9/main" objectType="CheckBox" checked="Checked" fmlaLink="$T$32" lockText="1"/>
</file>

<file path=xl/ctrlProps/ctrlProp228.xml><?xml version="1.0" encoding="utf-8"?>
<formControlPr xmlns="http://schemas.microsoft.com/office/spreadsheetml/2009/9/main" objectType="CheckBox" checked="Checked" fmlaLink="$T$34" lockText="1"/>
</file>

<file path=xl/ctrlProps/ctrlProp229.xml><?xml version="1.0" encoding="utf-8"?>
<formControlPr xmlns="http://schemas.microsoft.com/office/spreadsheetml/2009/9/main" objectType="CheckBox" checked="Checked" fmlaLink="$T$36" lockText="1"/>
</file>

<file path=xl/ctrlProps/ctrlProp23.xml><?xml version="1.0" encoding="utf-8"?>
<formControlPr xmlns="http://schemas.microsoft.com/office/spreadsheetml/2009/9/main" objectType="CheckBox" checked="Checked" fmlaLink="$P$23" lockText="1"/>
</file>

<file path=xl/ctrlProps/ctrlProp230.xml><?xml version="1.0" encoding="utf-8"?>
<formControlPr xmlns="http://schemas.microsoft.com/office/spreadsheetml/2009/9/main" objectType="CheckBox" checked="Checked" fmlaLink="$U$32" lockText="1"/>
</file>

<file path=xl/ctrlProps/ctrlProp231.xml><?xml version="1.0" encoding="utf-8"?>
<formControlPr xmlns="http://schemas.microsoft.com/office/spreadsheetml/2009/9/main" objectType="CheckBox" checked="Checked" fmlaLink="$T$34" lockText="1"/>
</file>

<file path=xl/ctrlProps/ctrlProp232.xml><?xml version="1.0" encoding="utf-8"?>
<formControlPr xmlns="http://schemas.microsoft.com/office/spreadsheetml/2009/9/main" objectType="CheckBox" checked="Checked" fmlaLink="$T$36" lockText="1"/>
</file>

<file path=xl/ctrlProps/ctrlProp233.xml><?xml version="1.0" encoding="utf-8"?>
<formControlPr xmlns="http://schemas.microsoft.com/office/spreadsheetml/2009/9/main" objectType="CheckBox" checked="Checked" fmlaLink="$U$36" lockText="1"/>
</file>

<file path=xl/ctrlProps/ctrlProp234.xml><?xml version="1.0" encoding="utf-8"?>
<formControlPr xmlns="http://schemas.microsoft.com/office/spreadsheetml/2009/9/main" objectType="Drop" dropStyle="combo" dx="22" fmlaLink="$Q$8" fmlaRange="$Q$6:$Q$7" val="0"/>
</file>

<file path=xl/ctrlProps/ctrlProp235.xml><?xml version="1.0" encoding="utf-8"?>
<formControlPr xmlns="http://schemas.microsoft.com/office/spreadsheetml/2009/9/main" objectType="Drop" dropStyle="combo" dx="22" fmlaLink="$Q$11" fmlaRange="$Q$6:$Q$7" val="0"/>
</file>

<file path=xl/ctrlProps/ctrlProp236.xml><?xml version="1.0" encoding="utf-8"?>
<formControlPr xmlns="http://schemas.microsoft.com/office/spreadsheetml/2009/9/main" objectType="CheckBox" checked="Checked" fmlaLink="$P$10" lockText="1"/>
</file>

<file path=xl/ctrlProps/ctrlProp237.xml><?xml version="1.0" encoding="utf-8"?>
<formControlPr xmlns="http://schemas.microsoft.com/office/spreadsheetml/2009/9/main" objectType="CheckBox" checked="Checked" fmlaLink="$P$12" lockText="1"/>
</file>

<file path=xl/ctrlProps/ctrlProp238.xml><?xml version="1.0" encoding="utf-8"?>
<formControlPr xmlns="http://schemas.microsoft.com/office/spreadsheetml/2009/9/main" objectType="CheckBox" checked="Checked" fmlaLink="$P$14" lockText="1"/>
</file>

<file path=xl/ctrlProps/ctrlProp239.xml><?xml version="1.0" encoding="utf-8"?>
<formControlPr xmlns="http://schemas.microsoft.com/office/spreadsheetml/2009/9/main" objectType="CheckBox" checked="Checked" fmlaLink="$P$16" lockText="1"/>
</file>

<file path=xl/ctrlProps/ctrlProp24.xml><?xml version="1.0" encoding="utf-8"?>
<formControlPr xmlns="http://schemas.microsoft.com/office/spreadsheetml/2009/9/main" objectType="CheckBox" checked="Checked" fmlaLink="$P$25" lockText="1"/>
</file>

<file path=xl/ctrlProps/ctrlProp240.xml><?xml version="1.0" encoding="utf-8"?>
<formControlPr xmlns="http://schemas.microsoft.com/office/spreadsheetml/2009/9/main" objectType="CheckBox" checked="Checked" fmlaLink="$P$18" lockText="1"/>
</file>

<file path=xl/ctrlProps/ctrlProp241.xml><?xml version="1.0" encoding="utf-8"?>
<formControlPr xmlns="http://schemas.microsoft.com/office/spreadsheetml/2009/9/main" objectType="CheckBox" checked="Checked" fmlaLink="$P$20" lockText="1"/>
</file>

<file path=xl/ctrlProps/ctrlProp242.xml><?xml version="1.0" encoding="utf-8"?>
<formControlPr xmlns="http://schemas.microsoft.com/office/spreadsheetml/2009/9/main" objectType="CheckBox" checked="Checked" fmlaLink="$P$22" lockText="1"/>
</file>

<file path=xl/ctrlProps/ctrlProp243.xml><?xml version="1.0" encoding="utf-8"?>
<formControlPr xmlns="http://schemas.microsoft.com/office/spreadsheetml/2009/9/main" objectType="CheckBox" checked="Checked" fmlaLink="$P$24" lockText="1"/>
</file>

<file path=xl/ctrlProps/ctrlProp244.xml><?xml version="1.0" encoding="utf-8"?>
<formControlPr xmlns="http://schemas.microsoft.com/office/spreadsheetml/2009/9/main" objectType="Drop" dropStyle="combo" dx="22" fmlaLink="$P$62" fmlaRange="$R$62:$R$63" val="0"/>
</file>

<file path=xl/ctrlProps/ctrlProp245.xml><?xml version="1.0" encoding="utf-8"?>
<formControlPr xmlns="http://schemas.microsoft.com/office/spreadsheetml/2009/9/main" objectType="CheckBox" checked="Checked" fmlaLink="$P$26" lockText="1"/>
</file>

<file path=xl/ctrlProps/ctrlProp246.xml><?xml version="1.0" encoding="utf-8"?>
<formControlPr xmlns="http://schemas.microsoft.com/office/spreadsheetml/2009/9/main" objectType="CheckBox" checked="Checked" fmlaLink="$P$28" lockText="1"/>
</file>

<file path=xl/ctrlProps/ctrlProp247.xml><?xml version="1.0" encoding="utf-8"?>
<formControlPr xmlns="http://schemas.microsoft.com/office/spreadsheetml/2009/9/main" objectType="CheckBox" checked="Checked" fmlaLink="$P$30" lockText="1"/>
</file>

<file path=xl/ctrlProps/ctrlProp248.xml><?xml version="1.0" encoding="utf-8"?>
<formControlPr xmlns="http://schemas.microsoft.com/office/spreadsheetml/2009/9/main" objectType="CheckBox" checked="Checked" fmlaLink="$P$32" lockText="1"/>
</file>

<file path=xl/ctrlProps/ctrlProp249.xml><?xml version="1.0" encoding="utf-8"?>
<formControlPr xmlns="http://schemas.microsoft.com/office/spreadsheetml/2009/9/main" objectType="Drop" dropLines="2" dropStyle="combo" dx="22" fmlaLink="$V$10" fmlaRange="$R$12:$R$13" sel="2" val="0"/>
</file>

<file path=xl/ctrlProps/ctrlProp25.xml><?xml version="1.0" encoding="utf-8"?>
<formControlPr xmlns="http://schemas.microsoft.com/office/spreadsheetml/2009/9/main" objectType="CheckBox" checked="Checked" fmlaLink="$P$27" lockText="1"/>
</file>

<file path=xl/ctrlProps/ctrlProp250.xml><?xml version="1.0" encoding="utf-8"?>
<formControlPr xmlns="http://schemas.microsoft.com/office/spreadsheetml/2009/9/main" objectType="CheckBox" checked="Checked" fmlaLink="$P$34" lockText="1"/>
</file>

<file path=xl/ctrlProps/ctrlProp251.xml><?xml version="1.0" encoding="utf-8"?>
<formControlPr xmlns="http://schemas.microsoft.com/office/spreadsheetml/2009/9/main" objectType="CheckBox" checked="Checked" fmlaLink="$P$36" lockText="1"/>
</file>

<file path=xl/ctrlProps/ctrlProp252.xml><?xml version="1.0" encoding="utf-8"?>
<formControlPr xmlns="http://schemas.microsoft.com/office/spreadsheetml/2009/9/main" objectType="CheckBox" checked="Checked" fmlaLink="$P$38" lockText="1"/>
</file>

<file path=xl/ctrlProps/ctrlProp253.xml><?xml version="1.0" encoding="utf-8"?>
<formControlPr xmlns="http://schemas.microsoft.com/office/spreadsheetml/2009/9/main" objectType="CheckBox" checked="Checked" fmlaLink="$P$40" lockText="1"/>
</file>

<file path=xl/ctrlProps/ctrlProp254.xml><?xml version="1.0" encoding="utf-8"?>
<formControlPr xmlns="http://schemas.microsoft.com/office/spreadsheetml/2009/9/main" objectType="CheckBox" checked="Checked" fmlaLink="$P$40" lockText="1"/>
</file>

<file path=xl/ctrlProps/ctrlProp255.xml><?xml version="1.0" encoding="utf-8"?>
<formControlPr xmlns="http://schemas.microsoft.com/office/spreadsheetml/2009/9/main" objectType="CheckBox" checked="Checked" fmlaLink="$P$40" lockText="1"/>
</file>

<file path=xl/ctrlProps/ctrlProp256.xml><?xml version="1.0" encoding="utf-8"?>
<formControlPr xmlns="http://schemas.microsoft.com/office/spreadsheetml/2009/9/main" objectType="CheckBox" checked="Checked" fmlaLink="$P$40" lockText="1"/>
</file>

<file path=xl/ctrlProps/ctrlProp257.xml><?xml version="1.0" encoding="utf-8"?>
<formControlPr xmlns="http://schemas.microsoft.com/office/spreadsheetml/2009/9/main" objectType="CheckBox" checked="Checked" fmlaLink="$P$40" lockText="1"/>
</file>

<file path=xl/ctrlProps/ctrlProp258.xml><?xml version="1.0" encoding="utf-8"?>
<formControlPr xmlns="http://schemas.microsoft.com/office/spreadsheetml/2009/9/main" objectType="CheckBox" checked="Checked" fmlaLink="$P$34" lockText="1"/>
</file>

<file path=xl/ctrlProps/ctrlProp259.xml><?xml version="1.0" encoding="utf-8"?>
<formControlPr xmlns="http://schemas.microsoft.com/office/spreadsheetml/2009/9/main" objectType="CheckBox" checked="Checked" fmlaLink="$P$36" lockText="1"/>
</file>

<file path=xl/ctrlProps/ctrlProp26.xml><?xml version="1.0" encoding="utf-8"?>
<formControlPr xmlns="http://schemas.microsoft.com/office/spreadsheetml/2009/9/main" objectType="CheckBox" checked="Checked" fmlaLink="$P$31" lockText="1"/>
</file>

<file path=xl/ctrlProps/ctrlProp260.xml><?xml version="1.0" encoding="utf-8"?>
<formControlPr xmlns="http://schemas.microsoft.com/office/spreadsheetml/2009/9/main" objectType="CheckBox" checked="Checked" fmlaLink="$P$38" lockText="1"/>
</file>

<file path=xl/ctrlProps/ctrlProp261.xml><?xml version="1.0" encoding="utf-8"?>
<formControlPr xmlns="http://schemas.microsoft.com/office/spreadsheetml/2009/9/main" objectType="CheckBox" checked="Checked" fmlaLink="$P$40" lockText="1"/>
</file>

<file path=xl/ctrlProps/ctrlProp262.xml><?xml version="1.0" encoding="utf-8"?>
<formControlPr xmlns="http://schemas.microsoft.com/office/spreadsheetml/2009/9/main" objectType="CheckBox" checked="Checked" fmlaLink="$P$32" lockText="1"/>
</file>

<file path=xl/ctrlProps/ctrlProp263.xml><?xml version="1.0" encoding="utf-8"?>
<formControlPr xmlns="http://schemas.microsoft.com/office/spreadsheetml/2009/9/main" objectType="CheckBox" checked="Checked" fmlaLink="$P$32" lockText="1"/>
</file>

<file path=xl/ctrlProps/ctrlProp264.xml><?xml version="1.0" encoding="utf-8"?>
<formControlPr xmlns="http://schemas.microsoft.com/office/spreadsheetml/2009/9/main" objectType="CheckBox" checked="Checked" fmlaLink="$P$32" lockText="1"/>
</file>

<file path=xl/ctrlProps/ctrlProp265.xml><?xml version="1.0" encoding="utf-8"?>
<formControlPr xmlns="http://schemas.microsoft.com/office/spreadsheetml/2009/9/main" objectType="CheckBox" checked="Checked" fmlaLink="$P$42" lockText="1"/>
</file>

<file path=xl/ctrlProps/ctrlProp266.xml><?xml version="1.0" encoding="utf-8"?>
<formControlPr xmlns="http://schemas.microsoft.com/office/spreadsheetml/2009/9/main" objectType="CheckBox" checked="Checked" fmlaLink="$P$44" lockText="1"/>
</file>

<file path=xl/ctrlProps/ctrlProp267.xml><?xml version="1.0" encoding="utf-8"?>
<formControlPr xmlns="http://schemas.microsoft.com/office/spreadsheetml/2009/9/main" objectType="CheckBox" checked="Checked" fmlaLink="$P$48" lockText="1"/>
</file>

<file path=xl/ctrlProps/ctrlProp268.xml><?xml version="1.0" encoding="utf-8"?>
<formControlPr xmlns="http://schemas.microsoft.com/office/spreadsheetml/2009/9/main" objectType="CheckBox" checked="Checked" fmlaLink="$P$46" lockText="1"/>
</file>

<file path=xl/ctrlProps/ctrlProp269.xml><?xml version="1.0" encoding="utf-8"?>
<formControlPr xmlns="http://schemas.microsoft.com/office/spreadsheetml/2009/9/main" objectType="Drop" dropLines="2" dropStyle="combo" dx="22" fmlaLink="$V$10" fmlaRange="$R$12:$R$13" sel="2" val="0"/>
</file>

<file path=xl/ctrlProps/ctrlProp27.xml><?xml version="1.0" encoding="utf-8"?>
<formControlPr xmlns="http://schemas.microsoft.com/office/spreadsheetml/2009/9/main" objectType="CheckBox" checked="Checked" fmlaLink="$P$33" lockText="1"/>
</file>

<file path=xl/ctrlProps/ctrlProp270.xml><?xml version="1.0" encoding="utf-8"?>
<formControlPr xmlns="http://schemas.microsoft.com/office/spreadsheetml/2009/9/main" objectType="CheckBox" fmlaLink="$M$17" lockText="1"/>
</file>

<file path=xl/ctrlProps/ctrlProp271.xml><?xml version="1.0" encoding="utf-8"?>
<formControlPr xmlns="http://schemas.microsoft.com/office/spreadsheetml/2009/9/main" objectType="CheckBox" checked="Checked" fmlaLink="$M$5"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fmlaLink="$R$8" lockText="1"/>
</file>

<file path=xl/ctrlProps/ctrlProp274.xml><?xml version="1.0" encoding="utf-8"?>
<formControlPr xmlns="http://schemas.microsoft.com/office/spreadsheetml/2009/9/main" objectType="CheckBox" fmlaLink="$R$10" lockText="1"/>
</file>

<file path=xl/ctrlProps/ctrlProp275.xml><?xml version="1.0" encoding="utf-8"?>
<formControlPr xmlns="http://schemas.microsoft.com/office/spreadsheetml/2009/9/main" objectType="CheckBox" fmlaLink="$R$12" lockText="1"/>
</file>

<file path=xl/ctrlProps/ctrlProp276.xml><?xml version="1.0" encoding="utf-8"?>
<formControlPr xmlns="http://schemas.microsoft.com/office/spreadsheetml/2009/9/main" objectType="CheckBox" fmlaLink="$R$14" lockText="1"/>
</file>

<file path=xl/ctrlProps/ctrlProp277.xml><?xml version="1.0" encoding="utf-8"?>
<formControlPr xmlns="http://schemas.microsoft.com/office/spreadsheetml/2009/9/main" objectType="CheckBox" fmlaLink="$R$16" lockText="1"/>
</file>

<file path=xl/ctrlProps/ctrlProp278.xml><?xml version="1.0" encoding="utf-8"?>
<formControlPr xmlns="http://schemas.microsoft.com/office/spreadsheetml/2009/9/main" objectType="CheckBox" checked="Checked" fmlaLink="$R$18" lockText="1"/>
</file>

<file path=xl/ctrlProps/ctrlProp279.xml><?xml version="1.0" encoding="utf-8"?>
<formControlPr xmlns="http://schemas.microsoft.com/office/spreadsheetml/2009/9/main" objectType="CheckBox" checked="Checked" fmlaLink="$R$20" lockText="1"/>
</file>

<file path=xl/ctrlProps/ctrlProp28.xml><?xml version="1.0" encoding="utf-8"?>
<formControlPr xmlns="http://schemas.microsoft.com/office/spreadsheetml/2009/9/main" objectType="CheckBox" checked="Checked" fmlaLink="$P$35" lockText="1"/>
</file>

<file path=xl/ctrlProps/ctrlProp280.xml><?xml version="1.0" encoding="utf-8"?>
<formControlPr xmlns="http://schemas.microsoft.com/office/spreadsheetml/2009/9/main" objectType="CheckBox" fmlaLink="$R$22" lockText="1"/>
</file>

<file path=xl/ctrlProps/ctrlProp281.xml><?xml version="1.0" encoding="utf-8"?>
<formControlPr xmlns="http://schemas.microsoft.com/office/spreadsheetml/2009/9/main" objectType="CheckBox" fmlaLink="$R$24" lockText="1"/>
</file>

<file path=xl/ctrlProps/ctrlProp282.xml><?xml version="1.0" encoding="utf-8"?>
<formControlPr xmlns="http://schemas.microsoft.com/office/spreadsheetml/2009/9/main" objectType="CheckBox" fmlaLink="$R$26" lockText="1"/>
</file>

<file path=xl/ctrlProps/ctrlProp283.xml><?xml version="1.0" encoding="utf-8"?>
<formControlPr xmlns="http://schemas.microsoft.com/office/spreadsheetml/2009/9/main" objectType="CheckBox" fmlaLink="$R$34" lockText="1"/>
</file>

<file path=xl/ctrlProps/ctrlProp284.xml><?xml version="1.0" encoding="utf-8"?>
<formControlPr xmlns="http://schemas.microsoft.com/office/spreadsheetml/2009/9/main" objectType="CheckBox" fmlaLink="$R$36" lockText="1"/>
</file>

<file path=xl/ctrlProps/ctrlProp285.xml><?xml version="1.0" encoding="utf-8"?>
<formControlPr xmlns="http://schemas.microsoft.com/office/spreadsheetml/2009/9/main" objectType="CheckBox" fmlaLink="$R$38" lockText="1"/>
</file>

<file path=xl/ctrlProps/ctrlProp286.xml><?xml version="1.0" encoding="utf-8"?>
<formControlPr xmlns="http://schemas.microsoft.com/office/spreadsheetml/2009/9/main" objectType="CheckBox" fmlaLink="$R$40" lockText="1"/>
</file>

<file path=xl/ctrlProps/ctrlProp287.xml><?xml version="1.0" encoding="utf-8"?>
<formControlPr xmlns="http://schemas.microsoft.com/office/spreadsheetml/2009/9/main" objectType="CheckBox" fmlaLink="$R$42" lockText="1"/>
</file>

<file path=xl/ctrlProps/ctrlProp288.xml><?xml version="1.0" encoding="utf-8"?>
<formControlPr xmlns="http://schemas.microsoft.com/office/spreadsheetml/2009/9/main" objectType="CheckBox" fmlaLink="$R$46" lockText="1"/>
</file>

<file path=xl/ctrlProps/ctrlProp289.xml><?xml version="1.0" encoding="utf-8"?>
<formControlPr xmlns="http://schemas.microsoft.com/office/spreadsheetml/2009/9/main" objectType="CheckBox" fmlaLink="$R28" lockText="1"/>
</file>

<file path=xl/ctrlProps/ctrlProp29.xml><?xml version="1.0" encoding="utf-8"?>
<formControlPr xmlns="http://schemas.microsoft.com/office/spreadsheetml/2009/9/main" objectType="CheckBox" checked="Checked" fmlaLink="$P$39" lockText="1"/>
</file>

<file path=xl/ctrlProps/ctrlProp290.xml><?xml version="1.0" encoding="utf-8"?>
<formControlPr xmlns="http://schemas.microsoft.com/office/spreadsheetml/2009/9/main" objectType="CheckBox" fmlaLink="$R$30" lockText="1"/>
</file>

<file path=xl/ctrlProps/ctrlProp291.xml><?xml version="1.0" encoding="utf-8"?>
<formControlPr xmlns="http://schemas.microsoft.com/office/spreadsheetml/2009/9/main" objectType="CheckBox" fmlaLink="$R$32" lockText="1"/>
</file>

<file path=xl/ctrlProps/ctrlProp292.xml><?xml version="1.0" encoding="utf-8"?>
<formControlPr xmlns="http://schemas.microsoft.com/office/spreadsheetml/2009/9/main" objectType="CheckBox" fmlaLink="$R$44" lockText="1"/>
</file>

<file path=xl/ctrlProps/ctrlProp293.xml><?xml version="1.0" encoding="utf-8"?>
<formControlPr xmlns="http://schemas.microsoft.com/office/spreadsheetml/2009/9/main" objectType="CheckBox" checked="Checked" fmlaLink="$N$8" lockText="1"/>
</file>

<file path=xl/ctrlProps/ctrlProp294.xml><?xml version="1.0" encoding="utf-8"?>
<formControlPr xmlns="http://schemas.microsoft.com/office/spreadsheetml/2009/9/main" objectType="CheckBox" checked="Checked" fmlaLink="$N$10" lockText="1"/>
</file>

<file path=xl/ctrlProps/ctrlProp295.xml><?xml version="1.0" encoding="utf-8"?>
<formControlPr xmlns="http://schemas.microsoft.com/office/spreadsheetml/2009/9/main" objectType="CheckBox" checked="Checked" fmlaLink="$N$12" lockText="1"/>
</file>

<file path=xl/ctrlProps/ctrlProp296.xml><?xml version="1.0" encoding="utf-8"?>
<formControlPr xmlns="http://schemas.microsoft.com/office/spreadsheetml/2009/9/main" objectType="CheckBox" checked="Checked" fmlaLink="$N$14" lockText="1"/>
</file>

<file path=xl/ctrlProps/ctrlProp297.xml><?xml version="1.0" encoding="utf-8"?>
<formControlPr xmlns="http://schemas.microsoft.com/office/spreadsheetml/2009/9/main" objectType="CheckBox" checked="Checked" fmlaLink="$N$16" lockText="1"/>
</file>

<file path=xl/ctrlProps/ctrlProp298.xml><?xml version="1.0" encoding="utf-8"?>
<formControlPr xmlns="http://schemas.microsoft.com/office/spreadsheetml/2009/9/main" objectType="CheckBox" checked="Checked" fmlaLink="$N$18" lockText="1"/>
</file>

<file path=xl/ctrlProps/ctrlProp299.xml><?xml version="1.0" encoding="utf-8"?>
<formControlPr xmlns="http://schemas.microsoft.com/office/spreadsheetml/2009/9/main" objectType="CheckBox" checked="Checked" fmlaLink="$N$20" lockText="1"/>
</file>

<file path=xl/ctrlProps/ctrlProp3.xml><?xml version="1.0" encoding="utf-8"?>
<formControlPr xmlns="http://schemas.microsoft.com/office/spreadsheetml/2009/9/main" objectType="Drop" dropLines="11" dropStyle="combo" dx="22" fmlaLink="$I$9" fmlaRange="$L$9:$L$22" sel="0" val="0"/>
</file>

<file path=xl/ctrlProps/ctrlProp30.xml><?xml version="1.0" encoding="utf-8"?>
<formControlPr xmlns="http://schemas.microsoft.com/office/spreadsheetml/2009/9/main" objectType="CheckBox" checked="Checked" fmlaLink="$P$41" lockText="1"/>
</file>

<file path=xl/ctrlProps/ctrlProp300.xml><?xml version="1.0" encoding="utf-8"?>
<formControlPr xmlns="http://schemas.microsoft.com/office/spreadsheetml/2009/9/main" objectType="CheckBox" checked="Checked" fmlaLink="$N$22" lockText="1"/>
</file>

<file path=xl/ctrlProps/ctrlProp301.xml><?xml version="1.0" encoding="utf-8"?>
<formControlPr xmlns="http://schemas.microsoft.com/office/spreadsheetml/2009/9/main" objectType="CheckBox" checked="Checked" fmlaLink="$N$24" lockText="1"/>
</file>

<file path=xl/ctrlProps/ctrlProp302.xml><?xml version="1.0" encoding="utf-8"?>
<formControlPr xmlns="http://schemas.microsoft.com/office/spreadsheetml/2009/9/main" objectType="CheckBox" checked="Checked" fmlaLink="$N$26" lockText="1"/>
</file>

<file path=xl/ctrlProps/ctrlProp303.xml><?xml version="1.0" encoding="utf-8"?>
<formControlPr xmlns="http://schemas.microsoft.com/office/spreadsheetml/2009/9/main" objectType="CheckBox" checked="Checked" fmlaLink="$N$34" lockText="1"/>
</file>

<file path=xl/ctrlProps/ctrlProp304.xml><?xml version="1.0" encoding="utf-8"?>
<formControlPr xmlns="http://schemas.microsoft.com/office/spreadsheetml/2009/9/main" objectType="CheckBox" checked="Checked" fmlaLink="$N$36" lockText="1"/>
</file>

<file path=xl/ctrlProps/ctrlProp305.xml><?xml version="1.0" encoding="utf-8"?>
<formControlPr xmlns="http://schemas.microsoft.com/office/spreadsheetml/2009/9/main" objectType="CheckBox" checked="Checked" fmlaLink="$N$38" lockText="1"/>
</file>

<file path=xl/ctrlProps/ctrlProp306.xml><?xml version="1.0" encoding="utf-8"?>
<formControlPr xmlns="http://schemas.microsoft.com/office/spreadsheetml/2009/9/main" objectType="CheckBox" checked="Checked" fmlaLink="$N$40" lockText="1"/>
</file>

<file path=xl/ctrlProps/ctrlProp307.xml><?xml version="1.0" encoding="utf-8"?>
<formControlPr xmlns="http://schemas.microsoft.com/office/spreadsheetml/2009/9/main" objectType="CheckBox" checked="Checked" fmlaLink="$N$42" lockText="1"/>
</file>

<file path=xl/ctrlProps/ctrlProp308.xml><?xml version="1.0" encoding="utf-8"?>
<formControlPr xmlns="http://schemas.microsoft.com/office/spreadsheetml/2009/9/main" objectType="CheckBox" checked="Checked" fmlaLink="$N$46" lockText="1"/>
</file>

<file path=xl/ctrlProps/ctrlProp309.xml><?xml version="1.0" encoding="utf-8"?>
<formControlPr xmlns="http://schemas.microsoft.com/office/spreadsheetml/2009/9/main" objectType="CheckBox" checked="Checked" fmlaLink="$N28" lockText="1"/>
</file>

<file path=xl/ctrlProps/ctrlProp31.xml><?xml version="1.0" encoding="utf-8"?>
<formControlPr xmlns="http://schemas.microsoft.com/office/spreadsheetml/2009/9/main" objectType="CheckBox" checked="Checked" fmlaLink="$P$43" lockText="1"/>
</file>

<file path=xl/ctrlProps/ctrlProp310.xml><?xml version="1.0" encoding="utf-8"?>
<formControlPr xmlns="http://schemas.microsoft.com/office/spreadsheetml/2009/9/main" objectType="CheckBox" checked="Checked" fmlaLink="$N$30" lockText="1"/>
</file>

<file path=xl/ctrlProps/ctrlProp311.xml><?xml version="1.0" encoding="utf-8"?>
<formControlPr xmlns="http://schemas.microsoft.com/office/spreadsheetml/2009/9/main" objectType="CheckBox" checked="Checked" fmlaLink="$N$32" lockText="1"/>
</file>

<file path=xl/ctrlProps/ctrlProp312.xml><?xml version="1.0" encoding="utf-8"?>
<formControlPr xmlns="http://schemas.microsoft.com/office/spreadsheetml/2009/9/main" objectType="CheckBox" checked="Checked" fmlaLink="$N$44" lockText="1"/>
</file>

<file path=xl/ctrlProps/ctrlProp313.xml><?xml version="1.0" encoding="utf-8"?>
<formControlPr xmlns="http://schemas.microsoft.com/office/spreadsheetml/2009/9/main" objectType="CheckBox" checked="Checked" fmlaLink="$P$5" lockText="1"/>
</file>

<file path=xl/ctrlProps/ctrlProp314.xml><?xml version="1.0" encoding="utf-8"?>
<formControlPr xmlns="http://schemas.microsoft.com/office/spreadsheetml/2009/9/main" objectType="CheckBox" checked="Checked" fmlaLink="$P$7" lockText="1"/>
</file>

<file path=xl/ctrlProps/ctrlProp315.xml><?xml version="1.0" encoding="utf-8"?>
<formControlPr xmlns="http://schemas.microsoft.com/office/spreadsheetml/2009/9/main" objectType="CheckBox" checked="Checked" fmlaLink="$P$9" lockText="1"/>
</file>

<file path=xl/ctrlProps/ctrlProp316.xml><?xml version="1.0" encoding="utf-8"?>
<formControlPr xmlns="http://schemas.microsoft.com/office/spreadsheetml/2009/9/main" objectType="CheckBox" checked="Checked" fmlaLink="$P$13" lockText="1"/>
</file>

<file path=xl/ctrlProps/ctrlProp317.xml><?xml version="1.0" encoding="utf-8"?>
<formControlPr xmlns="http://schemas.microsoft.com/office/spreadsheetml/2009/9/main" objectType="CheckBox" checked="Checked" fmlaLink="$P$15" lockText="1"/>
</file>

<file path=xl/ctrlProps/ctrlProp318.xml><?xml version="1.0" encoding="utf-8"?>
<formControlPr xmlns="http://schemas.microsoft.com/office/spreadsheetml/2009/9/main" objectType="CheckBox" checked="Checked" fmlaLink="$P$17" lockText="1"/>
</file>

<file path=xl/ctrlProps/ctrlProp319.xml><?xml version="1.0" encoding="utf-8"?>
<formControlPr xmlns="http://schemas.microsoft.com/office/spreadsheetml/2009/9/main" objectType="CheckBox" checked="Checked" fmlaLink="$P$23" lockText="1"/>
</file>

<file path=xl/ctrlProps/ctrlProp32.xml><?xml version="1.0" encoding="utf-8"?>
<formControlPr xmlns="http://schemas.microsoft.com/office/spreadsheetml/2009/9/main" objectType="CheckBox" checked="Checked" fmlaLink="$P$47" lockText="1"/>
</file>

<file path=xl/ctrlProps/ctrlProp320.xml><?xml version="1.0" encoding="utf-8"?>
<formControlPr xmlns="http://schemas.microsoft.com/office/spreadsheetml/2009/9/main" objectType="CheckBox" checked="Checked" fmlaLink="$P$25" lockText="1"/>
</file>

<file path=xl/ctrlProps/ctrlProp321.xml><?xml version="1.0" encoding="utf-8"?>
<formControlPr xmlns="http://schemas.microsoft.com/office/spreadsheetml/2009/9/main" objectType="CheckBox" checked="Checked" fmlaLink="$P$27" lockText="1"/>
</file>

<file path=xl/ctrlProps/ctrlProp322.xml><?xml version="1.0" encoding="utf-8"?>
<formControlPr xmlns="http://schemas.microsoft.com/office/spreadsheetml/2009/9/main" objectType="CheckBox" checked="Checked" fmlaLink="$P$31" lockText="1"/>
</file>

<file path=xl/ctrlProps/ctrlProp323.xml><?xml version="1.0" encoding="utf-8"?>
<formControlPr xmlns="http://schemas.microsoft.com/office/spreadsheetml/2009/9/main" objectType="CheckBox" checked="Checked" fmlaLink="$P$33" lockText="1"/>
</file>

<file path=xl/ctrlProps/ctrlProp324.xml><?xml version="1.0" encoding="utf-8"?>
<formControlPr xmlns="http://schemas.microsoft.com/office/spreadsheetml/2009/9/main" objectType="CheckBox" checked="Checked" fmlaLink="$P$35" lockText="1"/>
</file>

<file path=xl/ctrlProps/ctrlProp325.xml><?xml version="1.0" encoding="utf-8"?>
<formControlPr xmlns="http://schemas.microsoft.com/office/spreadsheetml/2009/9/main" objectType="CheckBox" checked="Checked" fmlaLink="$P$39" lockText="1"/>
</file>

<file path=xl/ctrlProps/ctrlProp326.xml><?xml version="1.0" encoding="utf-8"?>
<formControlPr xmlns="http://schemas.microsoft.com/office/spreadsheetml/2009/9/main" objectType="CheckBox" checked="Checked" fmlaLink="$P$41" lockText="1"/>
</file>

<file path=xl/ctrlProps/ctrlProp327.xml><?xml version="1.0" encoding="utf-8"?>
<formControlPr xmlns="http://schemas.microsoft.com/office/spreadsheetml/2009/9/main" objectType="CheckBox" checked="Checked" fmlaLink="$P$43" lockText="1"/>
</file>

<file path=xl/ctrlProps/ctrlProp328.xml><?xml version="1.0" encoding="utf-8"?>
<formControlPr xmlns="http://schemas.microsoft.com/office/spreadsheetml/2009/9/main" objectType="CheckBox" checked="Checked" fmlaLink="$P$47" lockText="1"/>
</file>

<file path=xl/ctrlProps/ctrlProp329.xml><?xml version="1.0" encoding="utf-8"?>
<formControlPr xmlns="http://schemas.microsoft.com/office/spreadsheetml/2009/9/main" objectType="CheckBox" checked="Checked" fmlaLink="$P$49" lockText="1"/>
</file>

<file path=xl/ctrlProps/ctrlProp33.xml><?xml version="1.0" encoding="utf-8"?>
<formControlPr xmlns="http://schemas.microsoft.com/office/spreadsheetml/2009/9/main" objectType="CheckBox" checked="Checked" fmlaLink="$P$49" lockText="1"/>
</file>

<file path=xl/ctrlProps/ctrlProp330.xml><?xml version="1.0" encoding="utf-8"?>
<formControlPr xmlns="http://schemas.microsoft.com/office/spreadsheetml/2009/9/main" objectType="CheckBox" checked="Checked" fmlaLink="$P$51" lockText="1"/>
</file>

<file path=xl/ctrlProps/ctrlProp331.xml><?xml version="1.0" encoding="utf-8"?>
<formControlPr xmlns="http://schemas.microsoft.com/office/spreadsheetml/2009/9/main" objectType="CheckBox" checked="Checked" fmlaLink="$P$55" lockText="1"/>
</file>

<file path=xl/ctrlProps/ctrlProp332.xml><?xml version="1.0" encoding="utf-8"?>
<formControlPr xmlns="http://schemas.microsoft.com/office/spreadsheetml/2009/9/main" objectType="CheckBox" checked="Checked" fmlaLink="$P$57" lockText="1"/>
</file>

<file path=xl/ctrlProps/ctrlProp333.xml><?xml version="1.0" encoding="utf-8"?>
<formControlPr xmlns="http://schemas.microsoft.com/office/spreadsheetml/2009/9/main" objectType="CheckBox" checked="Checked" fmlaLink="$P$59" lockText="1"/>
</file>

<file path=xl/ctrlProps/ctrlProp334.xml><?xml version="1.0" encoding="utf-8"?>
<formControlPr xmlns="http://schemas.microsoft.com/office/spreadsheetml/2009/9/main" objectType="CheckBox" checked="Checked" fmlaLink="$P$63" lockText="1"/>
</file>

<file path=xl/ctrlProps/ctrlProp335.xml><?xml version="1.0" encoding="utf-8"?>
<formControlPr xmlns="http://schemas.microsoft.com/office/spreadsheetml/2009/9/main" objectType="CheckBox" checked="Checked" fmlaLink="$M$6" lockText="1"/>
</file>

<file path=xl/ctrlProps/ctrlProp336.xml><?xml version="1.0" encoding="utf-8"?>
<formControlPr xmlns="http://schemas.microsoft.com/office/spreadsheetml/2009/9/main" objectType="CheckBox" checked="Checked" fmlaLink="$M$8" lockText="1"/>
</file>

<file path=xl/ctrlProps/ctrlProp337.xml><?xml version="1.0" encoding="utf-8"?>
<formControlPr xmlns="http://schemas.microsoft.com/office/spreadsheetml/2009/9/main" objectType="CheckBox" checked="Checked" fmlaLink="$M$10" lockText="1"/>
</file>

<file path=xl/ctrlProps/ctrlProp338.xml><?xml version="1.0" encoding="utf-8"?>
<formControlPr xmlns="http://schemas.microsoft.com/office/spreadsheetml/2009/9/main" objectType="CheckBox" checked="Checked" fmlaLink="$M$12" lockText="1"/>
</file>

<file path=xl/ctrlProps/ctrlProp339.xml><?xml version="1.0" encoding="utf-8"?>
<formControlPr xmlns="http://schemas.microsoft.com/office/spreadsheetml/2009/9/main" objectType="CheckBox" checked="Checked" fmlaLink="$M$14" lockText="1"/>
</file>

<file path=xl/ctrlProps/ctrlProp34.xml><?xml version="1.0" encoding="utf-8"?>
<formControlPr xmlns="http://schemas.microsoft.com/office/spreadsheetml/2009/9/main" objectType="CheckBox" checked="Checked" fmlaLink="$P$51" lockText="1"/>
</file>

<file path=xl/ctrlProps/ctrlProp340.xml><?xml version="1.0" encoding="utf-8"?>
<formControlPr xmlns="http://schemas.microsoft.com/office/spreadsheetml/2009/9/main" objectType="CheckBox" checked="Checked" fmlaLink="$M$16" lockText="1"/>
</file>

<file path=xl/ctrlProps/ctrlProp341.xml><?xml version="1.0" encoding="utf-8"?>
<formControlPr xmlns="http://schemas.microsoft.com/office/spreadsheetml/2009/9/main" objectType="CheckBox" checked="Checked" fmlaLink="$M$18" lockText="1"/>
</file>

<file path=xl/ctrlProps/ctrlProp342.xml><?xml version="1.0" encoding="utf-8"?>
<formControlPr xmlns="http://schemas.microsoft.com/office/spreadsheetml/2009/9/main" objectType="CheckBox" checked="Checked" fmlaLink="$M$20" lockText="1"/>
</file>

<file path=xl/ctrlProps/ctrlProp343.xml><?xml version="1.0" encoding="utf-8"?>
<formControlPr xmlns="http://schemas.microsoft.com/office/spreadsheetml/2009/9/main" objectType="CheckBox" checked="Checked" fmlaLink="$M$22" lockText="1"/>
</file>

<file path=xl/ctrlProps/ctrlProp344.xml><?xml version="1.0" encoding="utf-8"?>
<formControlPr xmlns="http://schemas.microsoft.com/office/spreadsheetml/2009/9/main" objectType="CheckBox" checked="Checked" fmlaLink="$M$24" lockText="1"/>
</file>

<file path=xl/ctrlProps/ctrlProp345.xml><?xml version="1.0" encoding="utf-8"?>
<formControlPr xmlns="http://schemas.microsoft.com/office/spreadsheetml/2009/9/main" objectType="CheckBox" checked="Checked" fmlaLink="$M$26" lockText="1"/>
</file>

<file path=xl/ctrlProps/ctrlProp346.xml><?xml version="1.0" encoding="utf-8"?>
<formControlPr xmlns="http://schemas.microsoft.com/office/spreadsheetml/2009/9/main" objectType="CheckBox" checked="Checked" fmlaLink="$M$28" lockText="1"/>
</file>

<file path=xl/ctrlProps/ctrlProp347.xml><?xml version="1.0" encoding="utf-8"?>
<formControlPr xmlns="http://schemas.microsoft.com/office/spreadsheetml/2009/9/main" objectType="CheckBox" checked="Checked" fmlaLink="$M$30" lockText="1"/>
</file>

<file path=xl/ctrlProps/ctrlProp348.xml><?xml version="1.0" encoding="utf-8"?>
<formControlPr xmlns="http://schemas.microsoft.com/office/spreadsheetml/2009/9/main" objectType="CheckBox" checked="Checked" fmlaLink="$M$38" lockText="1"/>
</file>

<file path=xl/ctrlProps/ctrlProp349.xml><?xml version="1.0" encoding="utf-8"?>
<formControlPr xmlns="http://schemas.microsoft.com/office/spreadsheetml/2009/9/main" objectType="CheckBox" checked="Checked" fmlaLink="$M$40" lockText="1"/>
</file>

<file path=xl/ctrlProps/ctrlProp35.xml><?xml version="1.0" encoding="utf-8"?>
<formControlPr xmlns="http://schemas.microsoft.com/office/spreadsheetml/2009/9/main" objectType="CheckBox" checked="Checked" fmlaLink="$P$55" lockText="1"/>
</file>

<file path=xl/ctrlProps/ctrlProp350.xml><?xml version="1.0" encoding="utf-8"?>
<formControlPr xmlns="http://schemas.microsoft.com/office/spreadsheetml/2009/9/main" objectType="CheckBox" checked="Checked" fmlaLink="$M$42" lockText="1"/>
</file>

<file path=xl/ctrlProps/ctrlProp351.xml><?xml version="1.0" encoding="utf-8"?>
<formControlPr xmlns="http://schemas.microsoft.com/office/spreadsheetml/2009/9/main" objectType="CheckBox" checked="Checked" fmlaLink="$M$44" lockText="1"/>
</file>

<file path=xl/ctrlProps/ctrlProp352.xml><?xml version="1.0" encoding="utf-8"?>
<formControlPr xmlns="http://schemas.microsoft.com/office/spreadsheetml/2009/9/main" objectType="CheckBox" checked="Checked" fmlaLink="$M$46" lockText="1"/>
</file>

<file path=xl/ctrlProps/ctrlProp353.xml><?xml version="1.0" encoding="utf-8"?>
<formControlPr xmlns="http://schemas.microsoft.com/office/spreadsheetml/2009/9/main" objectType="CheckBox" checked="Checked" fmlaLink="$M$48" lockText="1"/>
</file>

<file path=xl/ctrlProps/ctrlProp354.xml><?xml version="1.0" encoding="utf-8"?>
<formControlPr xmlns="http://schemas.microsoft.com/office/spreadsheetml/2009/9/main" objectType="CheckBox" checked="Checked" fmlaLink="$M$50" lockText="1"/>
</file>

<file path=xl/ctrlProps/ctrlProp355.xml><?xml version="1.0" encoding="utf-8"?>
<formControlPr xmlns="http://schemas.microsoft.com/office/spreadsheetml/2009/9/main" objectType="CheckBox" checked="Checked" fmlaLink="$M$52" lockText="1"/>
</file>

<file path=xl/ctrlProps/ctrlProp356.xml><?xml version="1.0" encoding="utf-8"?>
<formControlPr xmlns="http://schemas.microsoft.com/office/spreadsheetml/2009/9/main" objectType="CheckBox" checked="Checked" fmlaLink="$M$54" lockText="1"/>
</file>

<file path=xl/ctrlProps/ctrlProp357.xml><?xml version="1.0" encoding="utf-8"?>
<formControlPr xmlns="http://schemas.microsoft.com/office/spreadsheetml/2009/9/main" objectType="CheckBox" checked="Checked" fmlaLink="$M$56" lockText="1"/>
</file>

<file path=xl/ctrlProps/ctrlProp358.xml><?xml version="1.0" encoding="utf-8"?>
<formControlPr xmlns="http://schemas.microsoft.com/office/spreadsheetml/2009/9/main" objectType="CheckBox" checked="Checked" fmlaLink="$M$58" lockText="1"/>
</file>

<file path=xl/ctrlProps/ctrlProp359.xml><?xml version="1.0" encoding="utf-8"?>
<formControlPr xmlns="http://schemas.microsoft.com/office/spreadsheetml/2009/9/main" objectType="CheckBox" checked="Checked" fmlaLink="$M$60" lockText="1"/>
</file>

<file path=xl/ctrlProps/ctrlProp36.xml><?xml version="1.0" encoding="utf-8"?>
<formControlPr xmlns="http://schemas.microsoft.com/office/spreadsheetml/2009/9/main" objectType="CheckBox" checked="Checked" fmlaLink="$P$57" lockText="1"/>
</file>

<file path=xl/ctrlProps/ctrlProp360.xml><?xml version="1.0" encoding="utf-8"?>
<formControlPr xmlns="http://schemas.microsoft.com/office/spreadsheetml/2009/9/main" objectType="CheckBox" checked="Checked" fmlaLink="$M$62" lockText="1"/>
</file>

<file path=xl/ctrlProps/ctrlProp361.xml><?xml version="1.0" encoding="utf-8"?>
<formControlPr xmlns="http://schemas.microsoft.com/office/spreadsheetml/2009/9/main" objectType="CheckBox" checked="Checked" fmlaLink="$M$4" lockText="1"/>
</file>

<file path=xl/ctrlProps/ctrlProp362.xml><?xml version="1.0" encoding="utf-8"?>
<formControlPr xmlns="http://schemas.microsoft.com/office/spreadsheetml/2009/9/main" objectType="CheckBox" checked="Checked" fmlaLink="$M$36" lockText="1"/>
</file>

<file path=xl/ctrlProps/ctrlProp363.xml><?xml version="1.0" encoding="utf-8"?>
<formControlPr xmlns="http://schemas.microsoft.com/office/spreadsheetml/2009/9/main" objectType="CheckBox" checked="Checked" fmlaLink="$P$4" lockText="1"/>
</file>

<file path=xl/ctrlProps/ctrlProp364.xml><?xml version="1.0" encoding="utf-8"?>
<formControlPr xmlns="http://schemas.microsoft.com/office/spreadsheetml/2009/9/main" objectType="CheckBox" checked="Checked" fmlaLink="$P$6" lockText="1"/>
</file>

<file path=xl/ctrlProps/ctrlProp365.xml><?xml version="1.0" encoding="utf-8"?>
<formControlPr xmlns="http://schemas.microsoft.com/office/spreadsheetml/2009/9/main" objectType="CheckBox" checked="Checked" fmlaLink="$P$8" lockText="1"/>
</file>

<file path=xl/ctrlProps/ctrlProp366.xml><?xml version="1.0" encoding="utf-8"?>
<formControlPr xmlns="http://schemas.microsoft.com/office/spreadsheetml/2009/9/main" objectType="CheckBox" checked="Checked" fmlaLink="$P$10" lockText="1"/>
</file>

<file path=xl/ctrlProps/ctrlProp367.xml><?xml version="1.0" encoding="utf-8"?>
<formControlPr xmlns="http://schemas.microsoft.com/office/spreadsheetml/2009/9/main" objectType="CheckBox" checked="Checked" fmlaLink="$P$12" lockText="1"/>
</file>

<file path=xl/ctrlProps/ctrlProp368.xml><?xml version="1.0" encoding="utf-8"?>
<formControlPr xmlns="http://schemas.microsoft.com/office/spreadsheetml/2009/9/main" objectType="CheckBox" checked="Checked" fmlaLink="$P$14" lockText="1"/>
</file>

<file path=xl/ctrlProps/ctrlProp369.xml><?xml version="1.0" encoding="utf-8"?>
<formControlPr xmlns="http://schemas.microsoft.com/office/spreadsheetml/2009/9/main" objectType="CheckBox" checked="Checked" fmlaLink="$P$16" lockText="1"/>
</file>

<file path=xl/ctrlProps/ctrlProp37.xml><?xml version="1.0" encoding="utf-8"?>
<formControlPr xmlns="http://schemas.microsoft.com/office/spreadsheetml/2009/9/main" objectType="CheckBox" checked="Checked" fmlaLink="$P$59" lockText="1"/>
</file>

<file path=xl/ctrlProps/ctrlProp370.xml><?xml version="1.0" encoding="utf-8"?>
<formControlPr xmlns="http://schemas.microsoft.com/office/spreadsheetml/2009/9/main" objectType="CheckBox" checked="Checked" fmlaLink="$P$18" lockText="1"/>
</file>

<file path=xl/ctrlProps/ctrlProp371.xml><?xml version="1.0" encoding="utf-8"?>
<formControlPr xmlns="http://schemas.microsoft.com/office/spreadsheetml/2009/9/main" objectType="CheckBox" checked="Checked" fmlaLink="$P$23" lockText="1"/>
</file>

<file path=xl/ctrlProps/ctrlProp372.xml><?xml version="1.0" encoding="utf-8"?>
<formControlPr xmlns="http://schemas.microsoft.com/office/spreadsheetml/2009/9/main" objectType="CheckBox" checked="Checked" fmlaLink="$P$25" lockText="1"/>
</file>

<file path=xl/ctrlProps/ctrlProp373.xml><?xml version="1.0" encoding="utf-8"?>
<formControlPr xmlns="http://schemas.microsoft.com/office/spreadsheetml/2009/9/main" objectType="CheckBox" checked="Checked" fmlaLink="$P$27" lockText="1"/>
</file>

<file path=xl/ctrlProps/ctrlProp374.xml><?xml version="1.0" encoding="utf-8"?>
<formControlPr xmlns="http://schemas.microsoft.com/office/spreadsheetml/2009/9/main" objectType="CheckBox" checked="Checked" fmlaLink="$P$29" lockText="1"/>
</file>

<file path=xl/ctrlProps/ctrlProp375.xml><?xml version="1.0" encoding="utf-8"?>
<formControlPr xmlns="http://schemas.microsoft.com/office/spreadsheetml/2009/9/main" objectType="CheckBox" checked="Checked" fmlaLink="$P$31" lockText="1"/>
</file>

<file path=xl/ctrlProps/ctrlProp376.xml><?xml version="1.0" encoding="utf-8"?>
<formControlPr xmlns="http://schemas.microsoft.com/office/spreadsheetml/2009/9/main" objectType="CheckBox" checked="Checked" fmlaLink="$P$33" lockText="1"/>
</file>

<file path=xl/ctrlProps/ctrlProp377.xml><?xml version="1.0" encoding="utf-8"?>
<formControlPr xmlns="http://schemas.microsoft.com/office/spreadsheetml/2009/9/main" objectType="CheckBox" checked="Checked" fmlaLink="$P$35" lockText="1"/>
</file>

<file path=xl/ctrlProps/ctrlProp378.xml><?xml version="1.0" encoding="utf-8"?>
<formControlPr xmlns="http://schemas.microsoft.com/office/spreadsheetml/2009/9/main" objectType="CheckBox" checked="Checked" fmlaLink="$P$37" lockText="1"/>
</file>

<file path=xl/ctrlProps/ctrlProp379.xml><?xml version="1.0" encoding="utf-8"?>
<formControlPr xmlns="http://schemas.microsoft.com/office/spreadsheetml/2009/9/main" objectType="CheckBox" checked="Checked" fmlaLink="$P$43" lockText="1"/>
</file>

<file path=xl/ctrlProps/ctrlProp38.xml><?xml version="1.0" encoding="utf-8"?>
<formControlPr xmlns="http://schemas.microsoft.com/office/spreadsheetml/2009/9/main" objectType="CheckBox" checked="Checked" fmlaLink="$P$63" lockText="1"/>
</file>

<file path=xl/ctrlProps/ctrlProp380.xml><?xml version="1.0" encoding="utf-8"?>
<formControlPr xmlns="http://schemas.microsoft.com/office/spreadsheetml/2009/9/main" objectType="CheckBox" checked="Checked" fmlaLink="$P$46" lockText="1"/>
</file>

<file path=xl/ctrlProps/ctrlProp381.xml><?xml version="1.0" encoding="utf-8"?>
<formControlPr xmlns="http://schemas.microsoft.com/office/spreadsheetml/2009/9/main" objectType="CheckBox" checked="Checked" fmlaLink="$S$7" lockText="1"/>
</file>

<file path=xl/ctrlProps/ctrlProp382.xml><?xml version="1.0" encoding="utf-8"?>
<formControlPr xmlns="http://schemas.microsoft.com/office/spreadsheetml/2009/9/main" objectType="CheckBox" checked="Checked" fmlaLink="$S$11" lockText="1"/>
</file>

<file path=xl/ctrlProps/ctrlProp383.xml><?xml version="1.0" encoding="utf-8"?>
<formControlPr xmlns="http://schemas.microsoft.com/office/spreadsheetml/2009/9/main" objectType="CheckBox" checked="Checked" fmlaLink="$S$17" lockText="1"/>
</file>

<file path=xl/ctrlProps/ctrlProp384.xml><?xml version="1.0" encoding="utf-8"?>
<formControlPr xmlns="http://schemas.microsoft.com/office/spreadsheetml/2009/9/main" objectType="CheckBox" checked="Checked" fmlaLink="$S$21" lockText="1"/>
</file>

<file path=xl/ctrlProps/ctrlProp385.xml><?xml version="1.0" encoding="utf-8"?>
<formControlPr xmlns="http://schemas.microsoft.com/office/spreadsheetml/2009/9/main" objectType="CheckBox" checked="Checked" fmlaLink="$S$25" lockText="1"/>
</file>

<file path=xl/ctrlProps/ctrlProp386.xml><?xml version="1.0" encoding="utf-8"?>
<formControlPr xmlns="http://schemas.microsoft.com/office/spreadsheetml/2009/9/main" objectType="CheckBox" checked="Checked" fmlaLink="$S$32" lockText="1"/>
</file>

<file path=xl/ctrlProps/ctrlProp387.xml><?xml version="1.0" encoding="utf-8"?>
<formControlPr xmlns="http://schemas.microsoft.com/office/spreadsheetml/2009/9/main" objectType="CheckBox" checked="Checked" fmlaLink="$S$34" lockText="1"/>
</file>

<file path=xl/ctrlProps/ctrlProp388.xml><?xml version="1.0" encoding="utf-8"?>
<formControlPr xmlns="http://schemas.microsoft.com/office/spreadsheetml/2009/9/main" objectType="CheckBox" checked="Checked" fmlaLink="$S$36" lockText="1"/>
</file>

<file path=xl/ctrlProps/ctrlProp389.xml><?xml version="1.0" encoding="utf-8"?>
<formControlPr xmlns="http://schemas.microsoft.com/office/spreadsheetml/2009/9/main" objectType="CheckBox" checked="Checked" fmlaLink="$V$32" lockText="1"/>
</file>

<file path=xl/ctrlProps/ctrlProp39.xml><?xml version="1.0" encoding="utf-8"?>
<formControlPr xmlns="http://schemas.microsoft.com/office/spreadsheetml/2009/9/main" objectType="CheckBox" checked="Checked" fmlaLink="$M$6" lockText="1"/>
</file>

<file path=xl/ctrlProps/ctrlProp390.xml><?xml version="1.0" encoding="utf-8"?>
<formControlPr xmlns="http://schemas.microsoft.com/office/spreadsheetml/2009/9/main" objectType="CheckBox" checked="Checked" fmlaLink="$V$36" lockText="1"/>
</file>

<file path=xl/ctrlProps/ctrlProp391.xml><?xml version="1.0" encoding="utf-8"?>
<formControlPr xmlns="http://schemas.microsoft.com/office/spreadsheetml/2009/9/main" objectType="CheckBox" checked="Checked" fmlaLink="$T$32" lockText="1"/>
</file>

<file path=xl/ctrlProps/ctrlProp392.xml><?xml version="1.0" encoding="utf-8"?>
<formControlPr xmlns="http://schemas.microsoft.com/office/spreadsheetml/2009/9/main" objectType="CheckBox" checked="Checked" fmlaLink="$T$34" lockText="1"/>
</file>

<file path=xl/ctrlProps/ctrlProp393.xml><?xml version="1.0" encoding="utf-8"?>
<formControlPr xmlns="http://schemas.microsoft.com/office/spreadsheetml/2009/9/main" objectType="CheckBox" checked="Checked" fmlaLink="$T$36" lockText="1"/>
</file>

<file path=xl/ctrlProps/ctrlProp394.xml><?xml version="1.0" encoding="utf-8"?>
<formControlPr xmlns="http://schemas.microsoft.com/office/spreadsheetml/2009/9/main" objectType="CheckBox" checked="Checked" fmlaLink="$U$32" lockText="1"/>
</file>

<file path=xl/ctrlProps/ctrlProp395.xml><?xml version="1.0" encoding="utf-8"?>
<formControlPr xmlns="http://schemas.microsoft.com/office/spreadsheetml/2009/9/main" objectType="CheckBox" checked="Checked" fmlaLink="$T$34" lockText="1"/>
</file>

<file path=xl/ctrlProps/ctrlProp396.xml><?xml version="1.0" encoding="utf-8"?>
<formControlPr xmlns="http://schemas.microsoft.com/office/spreadsheetml/2009/9/main" objectType="CheckBox" checked="Checked" fmlaLink="$T$36" lockText="1"/>
</file>

<file path=xl/ctrlProps/ctrlProp397.xml><?xml version="1.0" encoding="utf-8"?>
<formControlPr xmlns="http://schemas.microsoft.com/office/spreadsheetml/2009/9/main" objectType="CheckBox" checked="Checked" fmlaLink="$U$36" lockText="1"/>
</file>

<file path=xl/ctrlProps/ctrlProp398.xml><?xml version="1.0" encoding="utf-8"?>
<formControlPr xmlns="http://schemas.microsoft.com/office/spreadsheetml/2009/9/main" objectType="Drop" dropStyle="combo" dx="22" fmlaLink="$Q$8" fmlaRange="$Q$6:$Q$7" val="0"/>
</file>

<file path=xl/ctrlProps/ctrlProp399.xml><?xml version="1.0" encoding="utf-8"?>
<formControlPr xmlns="http://schemas.microsoft.com/office/spreadsheetml/2009/9/main" objectType="Drop" dropStyle="combo" dx="22" fmlaLink="$Q$11" fmlaRange="$Q$6:$Q$7" val="0"/>
</file>

<file path=xl/ctrlProps/ctrlProp4.xml><?xml version="1.0" encoding="utf-8"?>
<formControlPr xmlns="http://schemas.microsoft.com/office/spreadsheetml/2009/9/main" objectType="Drop" dropStyle="combo" dx="22" fmlaLink="$I$11" fmlaRange="$J$11:$J$12" sel="0" val="0"/>
</file>

<file path=xl/ctrlProps/ctrlProp40.xml><?xml version="1.0" encoding="utf-8"?>
<formControlPr xmlns="http://schemas.microsoft.com/office/spreadsheetml/2009/9/main" objectType="CheckBox" checked="Checked" fmlaLink="$M$8" lockText="1"/>
</file>

<file path=xl/ctrlProps/ctrlProp400.xml><?xml version="1.0" encoding="utf-8"?>
<formControlPr xmlns="http://schemas.microsoft.com/office/spreadsheetml/2009/9/main" objectType="CheckBox" checked="Checked" fmlaLink="$P$10" lockText="1"/>
</file>

<file path=xl/ctrlProps/ctrlProp401.xml><?xml version="1.0" encoding="utf-8"?>
<formControlPr xmlns="http://schemas.microsoft.com/office/spreadsheetml/2009/9/main" objectType="CheckBox" checked="Checked" fmlaLink="$P$12" lockText="1"/>
</file>

<file path=xl/ctrlProps/ctrlProp402.xml><?xml version="1.0" encoding="utf-8"?>
<formControlPr xmlns="http://schemas.microsoft.com/office/spreadsheetml/2009/9/main" objectType="CheckBox" checked="Checked" fmlaLink="$P$14" lockText="1"/>
</file>

<file path=xl/ctrlProps/ctrlProp403.xml><?xml version="1.0" encoding="utf-8"?>
<formControlPr xmlns="http://schemas.microsoft.com/office/spreadsheetml/2009/9/main" objectType="CheckBox" checked="Checked" fmlaLink="$P$16" lockText="1"/>
</file>

<file path=xl/ctrlProps/ctrlProp404.xml><?xml version="1.0" encoding="utf-8"?>
<formControlPr xmlns="http://schemas.microsoft.com/office/spreadsheetml/2009/9/main" objectType="CheckBox" checked="Checked" fmlaLink="$P$18" lockText="1"/>
</file>

<file path=xl/ctrlProps/ctrlProp405.xml><?xml version="1.0" encoding="utf-8"?>
<formControlPr xmlns="http://schemas.microsoft.com/office/spreadsheetml/2009/9/main" objectType="CheckBox" checked="Checked" fmlaLink="$P$20" lockText="1"/>
</file>

<file path=xl/ctrlProps/ctrlProp406.xml><?xml version="1.0" encoding="utf-8"?>
<formControlPr xmlns="http://schemas.microsoft.com/office/spreadsheetml/2009/9/main" objectType="CheckBox" checked="Checked" fmlaLink="$P$22" lockText="1"/>
</file>

<file path=xl/ctrlProps/ctrlProp407.xml><?xml version="1.0" encoding="utf-8"?>
<formControlPr xmlns="http://schemas.microsoft.com/office/spreadsheetml/2009/9/main" objectType="CheckBox" checked="Checked" fmlaLink="$P$24" lockText="1"/>
</file>

<file path=xl/ctrlProps/ctrlProp408.xml><?xml version="1.0" encoding="utf-8"?>
<formControlPr xmlns="http://schemas.microsoft.com/office/spreadsheetml/2009/9/main" objectType="CheckBox" checked="Checked" fmlaLink="$P$26" lockText="1"/>
</file>

<file path=xl/ctrlProps/ctrlProp409.xml><?xml version="1.0" encoding="utf-8"?>
<formControlPr xmlns="http://schemas.microsoft.com/office/spreadsheetml/2009/9/main" objectType="CheckBox" checked="Checked" fmlaLink="$P$28" lockText="1"/>
</file>

<file path=xl/ctrlProps/ctrlProp41.xml><?xml version="1.0" encoding="utf-8"?>
<formControlPr xmlns="http://schemas.microsoft.com/office/spreadsheetml/2009/9/main" objectType="CheckBox" checked="Checked" fmlaLink="$M$10" lockText="1"/>
</file>

<file path=xl/ctrlProps/ctrlProp410.xml><?xml version="1.0" encoding="utf-8"?>
<formControlPr xmlns="http://schemas.microsoft.com/office/spreadsheetml/2009/9/main" objectType="CheckBox" checked="Checked" fmlaLink="$P$30" lockText="1"/>
</file>

<file path=xl/ctrlProps/ctrlProp411.xml><?xml version="1.0" encoding="utf-8"?>
<formControlPr xmlns="http://schemas.microsoft.com/office/spreadsheetml/2009/9/main" objectType="CheckBox" checked="Checked" fmlaLink="$P$32" lockText="1"/>
</file>

<file path=xl/ctrlProps/ctrlProp412.xml><?xml version="1.0" encoding="utf-8"?>
<formControlPr xmlns="http://schemas.microsoft.com/office/spreadsheetml/2009/9/main" objectType="Drop" dropLines="2" dropStyle="combo" dx="22" fmlaLink="$V$10" fmlaRange="$R$12:$R$13" sel="2" val="0"/>
</file>

<file path=xl/ctrlProps/ctrlProp413.xml><?xml version="1.0" encoding="utf-8"?>
<formControlPr xmlns="http://schemas.microsoft.com/office/spreadsheetml/2009/9/main" objectType="CheckBox" checked="Checked" fmlaLink="$P$34" lockText="1"/>
</file>

<file path=xl/ctrlProps/ctrlProp414.xml><?xml version="1.0" encoding="utf-8"?>
<formControlPr xmlns="http://schemas.microsoft.com/office/spreadsheetml/2009/9/main" objectType="CheckBox" checked="Checked" fmlaLink="$P$36" lockText="1"/>
</file>

<file path=xl/ctrlProps/ctrlProp415.xml><?xml version="1.0" encoding="utf-8"?>
<formControlPr xmlns="http://schemas.microsoft.com/office/spreadsheetml/2009/9/main" objectType="CheckBox" checked="Checked" fmlaLink="$P$38" lockText="1"/>
</file>

<file path=xl/ctrlProps/ctrlProp416.xml><?xml version="1.0" encoding="utf-8"?>
<formControlPr xmlns="http://schemas.microsoft.com/office/spreadsheetml/2009/9/main" objectType="CheckBox" checked="Checked" fmlaLink="$P40" lockText="1"/>
</file>

<file path=xl/ctrlProps/ctrlProp417.xml><?xml version="1.0" encoding="utf-8"?>
<formControlPr xmlns="http://schemas.microsoft.com/office/spreadsheetml/2009/9/main" objectType="CheckBox" checked="Checked" fmlaLink="$P42" lockText="1"/>
</file>

<file path=xl/ctrlProps/ctrlProp418.xml><?xml version="1.0" encoding="utf-8"?>
<formControlPr xmlns="http://schemas.microsoft.com/office/spreadsheetml/2009/9/main" objectType="CheckBox" checked="Checked" fmlaLink="$P44" lockText="1"/>
</file>

<file path=xl/ctrlProps/ctrlProp419.xml><?xml version="1.0" encoding="utf-8"?>
<formControlPr xmlns="http://schemas.microsoft.com/office/spreadsheetml/2009/9/main" objectType="CheckBox" checked="Checked" fmlaLink="$P46" lockText="1"/>
</file>

<file path=xl/ctrlProps/ctrlProp42.xml><?xml version="1.0" encoding="utf-8"?>
<formControlPr xmlns="http://schemas.microsoft.com/office/spreadsheetml/2009/9/main" objectType="CheckBox" checked="Checked" fmlaLink="$M$12" lockText="1"/>
</file>

<file path=xl/ctrlProps/ctrlProp420.xml><?xml version="1.0" encoding="utf-8"?>
<formControlPr xmlns="http://schemas.microsoft.com/office/spreadsheetml/2009/9/main" objectType="CheckBox" checked="Checked" fmlaLink="$P48" lockText="1"/>
</file>

<file path=xl/ctrlProps/ctrlProp421.xml><?xml version="1.0" encoding="utf-8"?>
<formControlPr xmlns="http://schemas.microsoft.com/office/spreadsheetml/2009/9/main" objectType="Drop" dropStyle="combo" dx="22" fmlaLink="$P$62" fmlaRange="$R$62:$R$63" val="0"/>
</file>

<file path=xl/ctrlProps/ctrlProp422.xml><?xml version="1.0" encoding="utf-8"?>
<formControlPr xmlns="http://schemas.microsoft.com/office/spreadsheetml/2009/9/main" objectType="CheckBox" fmlaLink="$M$17" lockText="1"/>
</file>

<file path=xl/ctrlProps/ctrlProp423.xml><?xml version="1.0" encoding="utf-8"?>
<formControlPr xmlns="http://schemas.microsoft.com/office/spreadsheetml/2009/9/main" objectType="CheckBox" checked="Checked" fmlaLink="$M$5"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fmlaLink="$R$8" lockText="1"/>
</file>

<file path=xl/ctrlProps/ctrlProp426.xml><?xml version="1.0" encoding="utf-8"?>
<formControlPr xmlns="http://schemas.microsoft.com/office/spreadsheetml/2009/9/main" objectType="CheckBox" checked="Checked" fmlaLink="$R$10" lockText="1"/>
</file>

<file path=xl/ctrlProps/ctrlProp427.xml><?xml version="1.0" encoding="utf-8"?>
<formControlPr xmlns="http://schemas.microsoft.com/office/spreadsheetml/2009/9/main" objectType="CheckBox" checked="Checked" fmlaLink="$R$12" lockText="1"/>
</file>

<file path=xl/ctrlProps/ctrlProp428.xml><?xml version="1.0" encoding="utf-8"?>
<formControlPr xmlns="http://schemas.microsoft.com/office/spreadsheetml/2009/9/main" objectType="CheckBox" checked="Checked" fmlaLink="$R$14" lockText="1"/>
</file>

<file path=xl/ctrlProps/ctrlProp429.xml><?xml version="1.0" encoding="utf-8"?>
<formControlPr xmlns="http://schemas.microsoft.com/office/spreadsheetml/2009/9/main" objectType="CheckBox" checked="Checked" fmlaLink="$R$16" lockText="1"/>
</file>

<file path=xl/ctrlProps/ctrlProp43.xml><?xml version="1.0" encoding="utf-8"?>
<formControlPr xmlns="http://schemas.microsoft.com/office/spreadsheetml/2009/9/main" objectType="CheckBox" checked="Checked" fmlaLink="$M$14" lockText="1"/>
</file>

<file path=xl/ctrlProps/ctrlProp430.xml><?xml version="1.0" encoding="utf-8"?>
<formControlPr xmlns="http://schemas.microsoft.com/office/spreadsheetml/2009/9/main" objectType="CheckBox" checked="Checked" fmlaLink="$R$18" lockText="1"/>
</file>

<file path=xl/ctrlProps/ctrlProp431.xml><?xml version="1.0" encoding="utf-8"?>
<formControlPr xmlns="http://schemas.microsoft.com/office/spreadsheetml/2009/9/main" objectType="CheckBox" checked="Checked" fmlaLink="$R$20" lockText="1"/>
</file>

<file path=xl/ctrlProps/ctrlProp432.xml><?xml version="1.0" encoding="utf-8"?>
<formControlPr xmlns="http://schemas.microsoft.com/office/spreadsheetml/2009/9/main" objectType="CheckBox" checked="Checked" fmlaLink="$R$22" lockText="1"/>
</file>

<file path=xl/ctrlProps/ctrlProp433.xml><?xml version="1.0" encoding="utf-8"?>
<formControlPr xmlns="http://schemas.microsoft.com/office/spreadsheetml/2009/9/main" objectType="CheckBox" checked="Checked" fmlaLink="$R$24" lockText="1"/>
</file>

<file path=xl/ctrlProps/ctrlProp434.xml><?xml version="1.0" encoding="utf-8"?>
<formControlPr xmlns="http://schemas.microsoft.com/office/spreadsheetml/2009/9/main" objectType="CheckBox" checked="Checked" fmlaLink="$R$26" lockText="1"/>
</file>

<file path=xl/ctrlProps/ctrlProp435.xml><?xml version="1.0" encoding="utf-8"?>
<formControlPr xmlns="http://schemas.microsoft.com/office/spreadsheetml/2009/9/main" objectType="CheckBox" fmlaLink="$R$34" lockText="1"/>
</file>

<file path=xl/ctrlProps/ctrlProp436.xml><?xml version="1.0" encoding="utf-8"?>
<formControlPr xmlns="http://schemas.microsoft.com/office/spreadsheetml/2009/9/main" objectType="CheckBox" fmlaLink="$R$36" lockText="1"/>
</file>

<file path=xl/ctrlProps/ctrlProp437.xml><?xml version="1.0" encoding="utf-8"?>
<formControlPr xmlns="http://schemas.microsoft.com/office/spreadsheetml/2009/9/main" objectType="CheckBox" fmlaLink="$R$38" lockText="1"/>
</file>

<file path=xl/ctrlProps/ctrlProp438.xml><?xml version="1.0" encoding="utf-8"?>
<formControlPr xmlns="http://schemas.microsoft.com/office/spreadsheetml/2009/9/main" objectType="CheckBox" fmlaLink="$R$40" lockText="1"/>
</file>

<file path=xl/ctrlProps/ctrlProp439.xml><?xml version="1.0" encoding="utf-8"?>
<formControlPr xmlns="http://schemas.microsoft.com/office/spreadsheetml/2009/9/main" objectType="CheckBox" fmlaLink="$R$42" lockText="1"/>
</file>

<file path=xl/ctrlProps/ctrlProp44.xml><?xml version="1.0" encoding="utf-8"?>
<formControlPr xmlns="http://schemas.microsoft.com/office/spreadsheetml/2009/9/main" objectType="CheckBox" checked="Checked" fmlaLink="$M$16" lockText="1"/>
</file>

<file path=xl/ctrlProps/ctrlProp440.xml><?xml version="1.0" encoding="utf-8"?>
<formControlPr xmlns="http://schemas.microsoft.com/office/spreadsheetml/2009/9/main" objectType="CheckBox" fmlaLink="$R$46" lockText="1"/>
</file>

<file path=xl/ctrlProps/ctrlProp441.xml><?xml version="1.0" encoding="utf-8"?>
<formControlPr xmlns="http://schemas.microsoft.com/office/spreadsheetml/2009/9/main" objectType="CheckBox" fmlaLink="$R28" lockText="1"/>
</file>

<file path=xl/ctrlProps/ctrlProp442.xml><?xml version="1.0" encoding="utf-8"?>
<formControlPr xmlns="http://schemas.microsoft.com/office/spreadsheetml/2009/9/main" objectType="CheckBox" fmlaLink="$R$30" lockText="1"/>
</file>

<file path=xl/ctrlProps/ctrlProp443.xml><?xml version="1.0" encoding="utf-8"?>
<formControlPr xmlns="http://schemas.microsoft.com/office/spreadsheetml/2009/9/main" objectType="CheckBox" fmlaLink="$R$32" lockText="1"/>
</file>

<file path=xl/ctrlProps/ctrlProp444.xml><?xml version="1.0" encoding="utf-8"?>
<formControlPr xmlns="http://schemas.microsoft.com/office/spreadsheetml/2009/9/main" objectType="CheckBox" fmlaLink="$R$44" lockText="1"/>
</file>

<file path=xl/ctrlProps/ctrlProp445.xml><?xml version="1.0" encoding="utf-8"?>
<formControlPr xmlns="http://schemas.microsoft.com/office/spreadsheetml/2009/9/main" objectType="CheckBox" checked="Checked" fmlaLink="$N$8" lockText="1"/>
</file>

<file path=xl/ctrlProps/ctrlProp446.xml><?xml version="1.0" encoding="utf-8"?>
<formControlPr xmlns="http://schemas.microsoft.com/office/spreadsheetml/2009/9/main" objectType="CheckBox" checked="Checked" fmlaLink="$N$10" lockText="1"/>
</file>

<file path=xl/ctrlProps/ctrlProp447.xml><?xml version="1.0" encoding="utf-8"?>
<formControlPr xmlns="http://schemas.microsoft.com/office/spreadsheetml/2009/9/main" objectType="CheckBox" checked="Checked" fmlaLink="$N$12" lockText="1"/>
</file>

<file path=xl/ctrlProps/ctrlProp448.xml><?xml version="1.0" encoding="utf-8"?>
<formControlPr xmlns="http://schemas.microsoft.com/office/spreadsheetml/2009/9/main" objectType="CheckBox" checked="Checked" fmlaLink="$N$14" lockText="1"/>
</file>

<file path=xl/ctrlProps/ctrlProp449.xml><?xml version="1.0" encoding="utf-8"?>
<formControlPr xmlns="http://schemas.microsoft.com/office/spreadsheetml/2009/9/main" objectType="CheckBox" checked="Checked" fmlaLink="$N$16" lockText="1"/>
</file>

<file path=xl/ctrlProps/ctrlProp45.xml><?xml version="1.0" encoding="utf-8"?>
<formControlPr xmlns="http://schemas.microsoft.com/office/spreadsheetml/2009/9/main" objectType="CheckBox" checked="Checked" fmlaLink="$M$18" lockText="1"/>
</file>

<file path=xl/ctrlProps/ctrlProp450.xml><?xml version="1.0" encoding="utf-8"?>
<formControlPr xmlns="http://schemas.microsoft.com/office/spreadsheetml/2009/9/main" objectType="CheckBox" checked="Checked" fmlaLink="$N$18" lockText="1"/>
</file>

<file path=xl/ctrlProps/ctrlProp451.xml><?xml version="1.0" encoding="utf-8"?>
<formControlPr xmlns="http://schemas.microsoft.com/office/spreadsheetml/2009/9/main" objectType="CheckBox" checked="Checked" fmlaLink="$N$20" lockText="1"/>
</file>

<file path=xl/ctrlProps/ctrlProp452.xml><?xml version="1.0" encoding="utf-8"?>
<formControlPr xmlns="http://schemas.microsoft.com/office/spreadsheetml/2009/9/main" objectType="CheckBox" checked="Checked" fmlaLink="$N$22" lockText="1"/>
</file>

<file path=xl/ctrlProps/ctrlProp453.xml><?xml version="1.0" encoding="utf-8"?>
<formControlPr xmlns="http://schemas.microsoft.com/office/spreadsheetml/2009/9/main" objectType="CheckBox" checked="Checked" fmlaLink="$N$24" lockText="1"/>
</file>

<file path=xl/ctrlProps/ctrlProp454.xml><?xml version="1.0" encoding="utf-8"?>
<formControlPr xmlns="http://schemas.microsoft.com/office/spreadsheetml/2009/9/main" objectType="CheckBox" checked="Checked" fmlaLink="$N$26" lockText="1"/>
</file>

<file path=xl/ctrlProps/ctrlProp455.xml><?xml version="1.0" encoding="utf-8"?>
<formControlPr xmlns="http://schemas.microsoft.com/office/spreadsheetml/2009/9/main" objectType="CheckBox" checked="Checked" fmlaLink="$N$34" lockText="1"/>
</file>

<file path=xl/ctrlProps/ctrlProp456.xml><?xml version="1.0" encoding="utf-8"?>
<formControlPr xmlns="http://schemas.microsoft.com/office/spreadsheetml/2009/9/main" objectType="CheckBox" checked="Checked" fmlaLink="$N$36" lockText="1"/>
</file>

<file path=xl/ctrlProps/ctrlProp457.xml><?xml version="1.0" encoding="utf-8"?>
<formControlPr xmlns="http://schemas.microsoft.com/office/spreadsheetml/2009/9/main" objectType="CheckBox" checked="Checked" fmlaLink="$N$38" lockText="1"/>
</file>

<file path=xl/ctrlProps/ctrlProp458.xml><?xml version="1.0" encoding="utf-8"?>
<formControlPr xmlns="http://schemas.microsoft.com/office/spreadsheetml/2009/9/main" objectType="CheckBox" checked="Checked" fmlaLink="$N$40" lockText="1"/>
</file>

<file path=xl/ctrlProps/ctrlProp459.xml><?xml version="1.0" encoding="utf-8"?>
<formControlPr xmlns="http://schemas.microsoft.com/office/spreadsheetml/2009/9/main" objectType="CheckBox" checked="Checked" fmlaLink="$N$42" lockText="1"/>
</file>

<file path=xl/ctrlProps/ctrlProp46.xml><?xml version="1.0" encoding="utf-8"?>
<formControlPr xmlns="http://schemas.microsoft.com/office/spreadsheetml/2009/9/main" objectType="CheckBox" checked="Checked" fmlaLink="$M$20" lockText="1"/>
</file>

<file path=xl/ctrlProps/ctrlProp460.xml><?xml version="1.0" encoding="utf-8"?>
<formControlPr xmlns="http://schemas.microsoft.com/office/spreadsheetml/2009/9/main" objectType="CheckBox" checked="Checked" fmlaLink="$N$46" lockText="1"/>
</file>

<file path=xl/ctrlProps/ctrlProp461.xml><?xml version="1.0" encoding="utf-8"?>
<formControlPr xmlns="http://schemas.microsoft.com/office/spreadsheetml/2009/9/main" objectType="CheckBox" checked="Checked" fmlaLink="$N28" lockText="1"/>
</file>

<file path=xl/ctrlProps/ctrlProp462.xml><?xml version="1.0" encoding="utf-8"?>
<formControlPr xmlns="http://schemas.microsoft.com/office/spreadsheetml/2009/9/main" objectType="CheckBox" checked="Checked" fmlaLink="$N$30" lockText="1"/>
</file>

<file path=xl/ctrlProps/ctrlProp463.xml><?xml version="1.0" encoding="utf-8"?>
<formControlPr xmlns="http://schemas.microsoft.com/office/spreadsheetml/2009/9/main" objectType="CheckBox" checked="Checked" fmlaLink="$N$32" lockText="1"/>
</file>

<file path=xl/ctrlProps/ctrlProp464.xml><?xml version="1.0" encoding="utf-8"?>
<formControlPr xmlns="http://schemas.microsoft.com/office/spreadsheetml/2009/9/main" objectType="CheckBox" checked="Checked" fmlaLink="$N$44" lockText="1"/>
</file>

<file path=xl/ctrlProps/ctrlProp465.xml><?xml version="1.0" encoding="utf-8"?>
<formControlPr xmlns="http://schemas.microsoft.com/office/spreadsheetml/2009/9/main" objectType="CheckBox" checked="Checked" fmlaLink="$J$7" lockText="1"/>
</file>

<file path=xl/ctrlProps/ctrlProp466.xml><?xml version="1.0" encoding="utf-8"?>
<formControlPr xmlns="http://schemas.microsoft.com/office/spreadsheetml/2009/9/main" objectType="Drop" dropLines="3" dropStyle="combo" dx="22" fmlaLink="$J$16" fmlaRange="$M$16:$M$17" sel="0" val="0"/>
</file>

<file path=xl/ctrlProps/ctrlProp467.xml><?xml version="1.0" encoding="utf-8"?>
<formControlPr xmlns="http://schemas.microsoft.com/office/spreadsheetml/2009/9/main" objectType="Drop" dropStyle="combo" dx="22" fmlaLink="$J$17" fmlaRange="$M$16:$M$17" sel="0" val="0"/>
</file>

<file path=xl/ctrlProps/ctrlProp468.xml><?xml version="1.0" encoding="utf-8"?>
<formControlPr xmlns="http://schemas.microsoft.com/office/spreadsheetml/2009/9/main" objectType="Drop" dropStyle="combo" dx="22" fmlaLink="$J$16" fmlaRange="$M$16:$M$17" sel="0" val="0"/>
</file>

<file path=xl/ctrlProps/ctrlProp469.xml><?xml version="1.0" encoding="utf-8"?>
<formControlPr xmlns="http://schemas.microsoft.com/office/spreadsheetml/2009/9/main" objectType="Drop" dropStyle="combo" dx="22" fmlaLink="$J$26" fmlaRange="$M$16:$M$17" sel="0" val="0"/>
</file>

<file path=xl/ctrlProps/ctrlProp47.xml><?xml version="1.0" encoding="utf-8"?>
<formControlPr xmlns="http://schemas.microsoft.com/office/spreadsheetml/2009/9/main" objectType="CheckBox" checked="Checked" fmlaLink="$M$22" lockText="1"/>
</file>

<file path=xl/ctrlProps/ctrlProp470.xml><?xml version="1.0" encoding="utf-8"?>
<formControlPr xmlns="http://schemas.microsoft.com/office/spreadsheetml/2009/9/main" objectType="Drop" dropStyle="combo" dx="22" fmlaLink="$J$28" fmlaRange="$M$16:$M$17" sel="0" val="0"/>
</file>

<file path=xl/ctrlProps/ctrlProp471.xml><?xml version="1.0" encoding="utf-8"?>
<formControlPr xmlns="http://schemas.microsoft.com/office/spreadsheetml/2009/9/main" objectType="Drop" dropStyle="combo" dx="22" fmlaLink="$J$30" fmlaRange="$M$16:$M$17" sel="0" val="0"/>
</file>

<file path=xl/ctrlProps/ctrlProp472.xml><?xml version="1.0" encoding="utf-8"?>
<formControlPr xmlns="http://schemas.microsoft.com/office/spreadsheetml/2009/9/main" objectType="Drop" dropStyle="combo" dx="22" fmlaLink="$J$35" fmlaRange="$M$16:$M$17" sel="0" val="0"/>
</file>

<file path=xl/ctrlProps/ctrlProp473.xml><?xml version="1.0" encoding="utf-8"?>
<formControlPr xmlns="http://schemas.microsoft.com/office/spreadsheetml/2009/9/main" objectType="Drop" dropStyle="combo" dx="22" fmlaLink="$J$24" fmlaRange="$M$16:$M$17" sel="0" val="0"/>
</file>

<file path=xl/ctrlProps/ctrlProp474.xml><?xml version="1.0" encoding="utf-8"?>
<formControlPr xmlns="http://schemas.microsoft.com/office/spreadsheetml/2009/9/main" objectType="Drop" dropStyle="combo" dx="22" fmlaLink="$J$22" fmlaRange="$M$16:$M$17" sel="0" val="0"/>
</file>

<file path=xl/ctrlProps/ctrlProp475.xml><?xml version="1.0" encoding="utf-8"?>
<formControlPr xmlns="http://schemas.microsoft.com/office/spreadsheetml/2009/9/main" objectType="Drop" dropStyle="combo" dx="22" fmlaLink="$J$20" fmlaRange="$M$16:$M$17" sel="0" val="0"/>
</file>

<file path=xl/ctrlProps/ctrlProp476.xml><?xml version="1.0" encoding="utf-8"?>
<formControlPr xmlns="http://schemas.microsoft.com/office/spreadsheetml/2009/9/main" objectType="Drop" dropStyle="combo" dx="22" fmlaLink="$J$18" fmlaRange="$M$16:$M$17" sel="0" val="0"/>
</file>

<file path=xl/ctrlProps/ctrlProp477.xml><?xml version="1.0" encoding="utf-8"?>
<formControlPr xmlns="http://schemas.microsoft.com/office/spreadsheetml/2009/9/main" objectType="CheckBox" checked="Checked" fmlaLink="$J$7" lockText="1"/>
</file>

<file path=xl/ctrlProps/ctrlProp478.xml><?xml version="1.0" encoding="utf-8"?>
<formControlPr xmlns="http://schemas.microsoft.com/office/spreadsheetml/2009/9/main" objectType="CheckBox" checked="Checked" fmlaLink="$J$7" lockText="1"/>
</file>

<file path=xl/ctrlProps/ctrlProp479.xml><?xml version="1.0" encoding="utf-8"?>
<formControlPr xmlns="http://schemas.microsoft.com/office/spreadsheetml/2009/9/main" objectType="Drop" dropStyle="combo" dx="22" fmlaLink="$J$16" fmlaRange="$M$16:$M$17" sel="0" val="0"/>
</file>

<file path=xl/ctrlProps/ctrlProp48.xml><?xml version="1.0" encoding="utf-8"?>
<formControlPr xmlns="http://schemas.microsoft.com/office/spreadsheetml/2009/9/main" objectType="CheckBox" checked="Checked" fmlaLink="$M$24" lockText="1"/>
</file>

<file path=xl/ctrlProps/ctrlProp480.xml><?xml version="1.0" encoding="utf-8"?>
<formControlPr xmlns="http://schemas.microsoft.com/office/spreadsheetml/2009/9/main" objectType="Drop" dropStyle="combo" dx="22" fmlaLink="$J$18" fmlaRange="$M$16:$M$17" sel="0" val="0"/>
</file>

<file path=xl/ctrlProps/ctrlProp481.xml><?xml version="1.0" encoding="utf-8"?>
<formControlPr xmlns="http://schemas.microsoft.com/office/spreadsheetml/2009/9/main" objectType="Drop" dropStyle="combo" dx="22" fmlaLink="$J$20" fmlaRange="$M$16:$M$17" sel="0" val="0"/>
</file>

<file path=xl/ctrlProps/ctrlProp482.xml><?xml version="1.0" encoding="utf-8"?>
<formControlPr xmlns="http://schemas.microsoft.com/office/spreadsheetml/2009/9/main" objectType="Drop" dropStyle="combo" dx="22" fmlaLink="$J$22" fmlaRange="$M$16:$M$17" sel="0" val="0"/>
</file>

<file path=xl/ctrlProps/ctrlProp483.xml><?xml version="1.0" encoding="utf-8"?>
<formControlPr xmlns="http://schemas.microsoft.com/office/spreadsheetml/2009/9/main" objectType="Drop" dropStyle="combo" dx="22" fmlaLink="$J$27" fmlaRange="$M$16:$M$17" sel="0" val="0"/>
</file>

<file path=xl/ctrlProps/ctrlProp484.xml><?xml version="1.0" encoding="utf-8"?>
<formControlPr xmlns="http://schemas.microsoft.com/office/spreadsheetml/2009/9/main" objectType="CheckBox" fmlaLink="$H$43" lockText="1"/>
</file>

<file path=xl/ctrlProps/ctrlProp485.xml><?xml version="1.0" encoding="utf-8"?>
<formControlPr xmlns="http://schemas.microsoft.com/office/spreadsheetml/2009/9/main" objectType="CheckBox" fmlaLink="$H$30" lockText="1"/>
</file>

<file path=xl/ctrlProps/ctrlProp486.xml><?xml version="1.0" encoding="utf-8"?>
<formControlPr xmlns="http://schemas.microsoft.com/office/spreadsheetml/2009/9/main" objectType="CheckBox" fmlaLink="$I$30" lockText="1"/>
</file>

<file path=xl/ctrlProps/ctrlProp487.xml><?xml version="1.0" encoding="utf-8"?>
<formControlPr xmlns="http://schemas.microsoft.com/office/spreadsheetml/2009/9/main" objectType="CheckBox" fmlaLink="$H$4" lockText="1"/>
</file>

<file path=xl/ctrlProps/ctrlProp488.xml><?xml version="1.0" encoding="utf-8"?>
<formControlPr xmlns="http://schemas.microsoft.com/office/spreadsheetml/2009/9/main" objectType="CheckBox" fmlaLink="$H$50" lockText="1"/>
</file>

<file path=xl/ctrlProps/ctrlProp489.xml><?xml version="1.0" encoding="utf-8"?>
<formControlPr xmlns="http://schemas.microsoft.com/office/spreadsheetml/2009/9/main" objectType="CheckBox" fmlaLink="$H$57" lockText="1"/>
</file>

<file path=xl/ctrlProps/ctrlProp49.xml><?xml version="1.0" encoding="utf-8"?>
<formControlPr xmlns="http://schemas.microsoft.com/office/spreadsheetml/2009/9/main" objectType="CheckBox" checked="Checked" fmlaLink="$M$26" lockText="1"/>
</file>

<file path=xl/ctrlProps/ctrlProp490.xml><?xml version="1.0" encoding="utf-8"?>
<formControlPr xmlns="http://schemas.microsoft.com/office/spreadsheetml/2009/9/main" objectType="Drop" dropStyle="combo" dx="22" fmlaLink="$L$12" fmlaRange="$L$9:$L$10" sel="0" val="0"/>
</file>

<file path=xl/ctrlProps/ctrlProp491.xml><?xml version="1.0" encoding="utf-8"?>
<formControlPr xmlns="http://schemas.microsoft.com/office/spreadsheetml/2009/9/main" objectType="Drop" dropStyle="combo" dx="22" fmlaLink="$L$14" fmlaRange="$L$9:$L$10" sel="0" val="0"/>
</file>

<file path=xl/ctrlProps/ctrlProp492.xml><?xml version="1.0" encoding="utf-8"?>
<formControlPr xmlns="http://schemas.microsoft.com/office/spreadsheetml/2009/9/main" objectType="Drop" dropStyle="combo" dx="22" fmlaLink="$L$16" fmlaRange="$L$9:$L$10" sel="0" val="0"/>
</file>

<file path=xl/ctrlProps/ctrlProp493.xml><?xml version="1.0" encoding="utf-8"?>
<formControlPr xmlns="http://schemas.microsoft.com/office/spreadsheetml/2009/9/main" objectType="Drop" dropStyle="combo" dx="22" fmlaLink="$L$18" fmlaRange="$L$9:$L$10" sel="0" val="0"/>
</file>

<file path=xl/ctrlProps/ctrlProp494.xml><?xml version="1.0" encoding="utf-8"?>
<formControlPr xmlns="http://schemas.microsoft.com/office/spreadsheetml/2009/9/main" objectType="Drop" dropStyle="combo" dx="22" fmlaLink="$L$20" fmlaRange="$L$9:$L$10" sel="0" val="0"/>
</file>

<file path=xl/ctrlProps/ctrlProp495.xml><?xml version="1.0" encoding="utf-8"?>
<formControlPr xmlns="http://schemas.microsoft.com/office/spreadsheetml/2009/9/main" objectType="Drop" dropStyle="combo" dx="22" fmlaLink="$L$22" fmlaRange="$L$9:$L$10" sel="0" val="0"/>
</file>

<file path=xl/ctrlProps/ctrlProp496.xml><?xml version="1.0" encoding="utf-8"?>
<formControlPr xmlns="http://schemas.microsoft.com/office/spreadsheetml/2009/9/main" objectType="Drop" dropStyle="combo" dx="22" fmlaLink="$L$24" fmlaRange="$L$9:$L$10" sel="0" val="0"/>
</file>

<file path=xl/ctrlProps/ctrlProp497.xml><?xml version="1.0" encoding="utf-8"?>
<formControlPr xmlns="http://schemas.microsoft.com/office/spreadsheetml/2009/9/main" objectType="Drop" dropStyle="combo" dx="22" fmlaLink="$L$26" fmlaRange="$L$9:$L$10" sel="0" val="0"/>
</file>

<file path=xl/ctrlProps/ctrlProp5.xml><?xml version="1.0" encoding="utf-8"?>
<formControlPr xmlns="http://schemas.microsoft.com/office/spreadsheetml/2009/9/main" objectType="CheckBox" fmlaLink="$H$44" lockText="1"/>
</file>

<file path=xl/ctrlProps/ctrlProp50.xml><?xml version="1.0" encoding="utf-8"?>
<formControlPr xmlns="http://schemas.microsoft.com/office/spreadsheetml/2009/9/main" objectType="CheckBox" checked="Checked" fmlaLink="$M$28" lockText="1"/>
</file>

<file path=xl/ctrlProps/ctrlProp51.xml><?xml version="1.0" encoding="utf-8"?>
<formControlPr xmlns="http://schemas.microsoft.com/office/spreadsheetml/2009/9/main" objectType="CheckBox" checked="Checked" fmlaLink="$M$30" lockText="1"/>
</file>

<file path=xl/ctrlProps/ctrlProp52.xml><?xml version="1.0" encoding="utf-8"?>
<formControlPr xmlns="http://schemas.microsoft.com/office/spreadsheetml/2009/9/main" objectType="CheckBox" checked="Checked" fmlaLink="$M$38" lockText="1"/>
</file>

<file path=xl/ctrlProps/ctrlProp53.xml><?xml version="1.0" encoding="utf-8"?>
<formControlPr xmlns="http://schemas.microsoft.com/office/spreadsheetml/2009/9/main" objectType="CheckBox" checked="Checked" fmlaLink="$M$40" lockText="1"/>
</file>

<file path=xl/ctrlProps/ctrlProp54.xml><?xml version="1.0" encoding="utf-8"?>
<formControlPr xmlns="http://schemas.microsoft.com/office/spreadsheetml/2009/9/main" objectType="CheckBox" checked="Checked" fmlaLink="$M$42" lockText="1"/>
</file>

<file path=xl/ctrlProps/ctrlProp55.xml><?xml version="1.0" encoding="utf-8"?>
<formControlPr xmlns="http://schemas.microsoft.com/office/spreadsheetml/2009/9/main" objectType="CheckBox" checked="Checked" fmlaLink="$M$44" lockText="1"/>
</file>

<file path=xl/ctrlProps/ctrlProp56.xml><?xml version="1.0" encoding="utf-8"?>
<formControlPr xmlns="http://schemas.microsoft.com/office/spreadsheetml/2009/9/main" objectType="CheckBox" checked="Checked" fmlaLink="$M$46" lockText="1"/>
</file>

<file path=xl/ctrlProps/ctrlProp57.xml><?xml version="1.0" encoding="utf-8"?>
<formControlPr xmlns="http://schemas.microsoft.com/office/spreadsheetml/2009/9/main" objectType="CheckBox" checked="Checked" fmlaLink="$M$48" lockText="1"/>
</file>

<file path=xl/ctrlProps/ctrlProp58.xml><?xml version="1.0" encoding="utf-8"?>
<formControlPr xmlns="http://schemas.microsoft.com/office/spreadsheetml/2009/9/main" objectType="CheckBox" checked="Checked" fmlaLink="$M$50" lockText="1"/>
</file>

<file path=xl/ctrlProps/ctrlProp59.xml><?xml version="1.0" encoding="utf-8"?>
<formControlPr xmlns="http://schemas.microsoft.com/office/spreadsheetml/2009/9/main" objectType="CheckBox" checked="Checked" fmlaLink="$M$52" lockText="1"/>
</file>

<file path=xl/ctrlProps/ctrlProp6.xml><?xml version="1.0" encoding="utf-8"?>
<formControlPr xmlns="http://schemas.microsoft.com/office/spreadsheetml/2009/9/main" objectType="CheckBox" fmlaLink="$H$45" lockText="1"/>
</file>

<file path=xl/ctrlProps/ctrlProp60.xml><?xml version="1.0" encoding="utf-8"?>
<formControlPr xmlns="http://schemas.microsoft.com/office/spreadsheetml/2009/9/main" objectType="CheckBox" checked="Checked" fmlaLink="$M$54" lockText="1"/>
</file>

<file path=xl/ctrlProps/ctrlProp61.xml><?xml version="1.0" encoding="utf-8"?>
<formControlPr xmlns="http://schemas.microsoft.com/office/spreadsheetml/2009/9/main" objectType="CheckBox" checked="Checked" fmlaLink="$M$56" lockText="1"/>
</file>

<file path=xl/ctrlProps/ctrlProp62.xml><?xml version="1.0" encoding="utf-8"?>
<formControlPr xmlns="http://schemas.microsoft.com/office/spreadsheetml/2009/9/main" objectType="CheckBox" checked="Checked" fmlaLink="$M$58" lockText="1"/>
</file>

<file path=xl/ctrlProps/ctrlProp63.xml><?xml version="1.0" encoding="utf-8"?>
<formControlPr xmlns="http://schemas.microsoft.com/office/spreadsheetml/2009/9/main" objectType="CheckBox" checked="Checked" fmlaLink="$M$60" lockText="1"/>
</file>

<file path=xl/ctrlProps/ctrlProp64.xml><?xml version="1.0" encoding="utf-8"?>
<formControlPr xmlns="http://schemas.microsoft.com/office/spreadsheetml/2009/9/main" objectType="CheckBox" checked="Checked" fmlaLink="$M$62" lockText="1"/>
</file>

<file path=xl/ctrlProps/ctrlProp65.xml><?xml version="1.0" encoding="utf-8"?>
<formControlPr xmlns="http://schemas.microsoft.com/office/spreadsheetml/2009/9/main" objectType="CheckBox" checked="Checked" fmlaLink="$M$4" lockText="1"/>
</file>

<file path=xl/ctrlProps/ctrlProp66.xml><?xml version="1.0" encoding="utf-8"?>
<formControlPr xmlns="http://schemas.microsoft.com/office/spreadsheetml/2009/9/main" objectType="CheckBox" checked="Checked" fmlaLink="$M$36" lockText="1"/>
</file>

<file path=xl/ctrlProps/ctrlProp67.xml><?xml version="1.0" encoding="utf-8"?>
<formControlPr xmlns="http://schemas.microsoft.com/office/spreadsheetml/2009/9/main" objectType="CheckBox" checked="Checked" fmlaLink="$P$4" lockText="1"/>
</file>

<file path=xl/ctrlProps/ctrlProp68.xml><?xml version="1.0" encoding="utf-8"?>
<formControlPr xmlns="http://schemas.microsoft.com/office/spreadsheetml/2009/9/main" objectType="CheckBox" checked="Checked" fmlaLink="$P$6" lockText="1"/>
</file>

<file path=xl/ctrlProps/ctrlProp69.xml><?xml version="1.0" encoding="utf-8"?>
<formControlPr xmlns="http://schemas.microsoft.com/office/spreadsheetml/2009/9/main" objectType="CheckBox" checked="Checked" fmlaLink="$P$8" lockText="1"/>
</file>

<file path=xl/ctrlProps/ctrlProp7.xml><?xml version="1.0" encoding="utf-8"?>
<formControlPr xmlns="http://schemas.microsoft.com/office/spreadsheetml/2009/9/main" objectType="CheckBox" checked="Checked" fmlaLink="$H$5" lockText="1"/>
</file>

<file path=xl/ctrlProps/ctrlProp70.xml><?xml version="1.0" encoding="utf-8"?>
<formControlPr xmlns="http://schemas.microsoft.com/office/spreadsheetml/2009/9/main" objectType="CheckBox" checked="Checked" fmlaLink="$P$10" lockText="1"/>
</file>

<file path=xl/ctrlProps/ctrlProp71.xml><?xml version="1.0" encoding="utf-8"?>
<formControlPr xmlns="http://schemas.microsoft.com/office/spreadsheetml/2009/9/main" objectType="CheckBox" checked="Checked" fmlaLink="$P$12" lockText="1"/>
</file>

<file path=xl/ctrlProps/ctrlProp72.xml><?xml version="1.0" encoding="utf-8"?>
<formControlPr xmlns="http://schemas.microsoft.com/office/spreadsheetml/2009/9/main" objectType="CheckBox" checked="Checked" fmlaLink="$P$14" lockText="1"/>
</file>

<file path=xl/ctrlProps/ctrlProp73.xml><?xml version="1.0" encoding="utf-8"?>
<formControlPr xmlns="http://schemas.microsoft.com/office/spreadsheetml/2009/9/main" objectType="CheckBox" checked="Checked" fmlaLink="$P$16" lockText="1"/>
</file>

<file path=xl/ctrlProps/ctrlProp74.xml><?xml version="1.0" encoding="utf-8"?>
<formControlPr xmlns="http://schemas.microsoft.com/office/spreadsheetml/2009/9/main" objectType="CheckBox" checked="Checked" fmlaLink="$P$18" lockText="1"/>
</file>

<file path=xl/ctrlProps/ctrlProp75.xml><?xml version="1.0" encoding="utf-8"?>
<formControlPr xmlns="http://schemas.microsoft.com/office/spreadsheetml/2009/9/main" objectType="CheckBox" checked="Checked" fmlaLink="$P$23" lockText="1"/>
</file>

<file path=xl/ctrlProps/ctrlProp76.xml><?xml version="1.0" encoding="utf-8"?>
<formControlPr xmlns="http://schemas.microsoft.com/office/spreadsheetml/2009/9/main" objectType="CheckBox" checked="Checked" fmlaLink="$P$25" lockText="1"/>
</file>

<file path=xl/ctrlProps/ctrlProp77.xml><?xml version="1.0" encoding="utf-8"?>
<formControlPr xmlns="http://schemas.microsoft.com/office/spreadsheetml/2009/9/main" objectType="CheckBox" checked="Checked" fmlaLink="$P$27" lockText="1"/>
</file>

<file path=xl/ctrlProps/ctrlProp78.xml><?xml version="1.0" encoding="utf-8"?>
<formControlPr xmlns="http://schemas.microsoft.com/office/spreadsheetml/2009/9/main" objectType="CheckBox" checked="Checked" fmlaLink="$P$29" lockText="1"/>
</file>

<file path=xl/ctrlProps/ctrlProp79.xml><?xml version="1.0" encoding="utf-8"?>
<formControlPr xmlns="http://schemas.microsoft.com/office/spreadsheetml/2009/9/main" objectType="CheckBox" checked="Checked" fmlaLink="$P$31" lockText="1"/>
</file>

<file path=xl/ctrlProps/ctrlProp8.xml><?xml version="1.0" encoding="utf-8"?>
<formControlPr xmlns="http://schemas.microsoft.com/office/spreadsheetml/2009/9/main" objectType="CheckBox" fmlaLink="$O$5" lockText="1"/>
</file>

<file path=xl/ctrlProps/ctrlProp80.xml><?xml version="1.0" encoding="utf-8"?>
<formControlPr xmlns="http://schemas.microsoft.com/office/spreadsheetml/2009/9/main" objectType="CheckBox" checked="Checked" fmlaLink="$P$33" lockText="1"/>
</file>

<file path=xl/ctrlProps/ctrlProp81.xml><?xml version="1.0" encoding="utf-8"?>
<formControlPr xmlns="http://schemas.microsoft.com/office/spreadsheetml/2009/9/main" objectType="CheckBox" checked="Checked" fmlaLink="$P$35" lockText="1"/>
</file>

<file path=xl/ctrlProps/ctrlProp82.xml><?xml version="1.0" encoding="utf-8"?>
<formControlPr xmlns="http://schemas.microsoft.com/office/spreadsheetml/2009/9/main" objectType="CheckBox" checked="Checked" fmlaLink="$P$37" lockText="1"/>
</file>

<file path=xl/ctrlProps/ctrlProp83.xml><?xml version="1.0" encoding="utf-8"?>
<formControlPr xmlns="http://schemas.microsoft.com/office/spreadsheetml/2009/9/main" objectType="CheckBox" checked="Checked" fmlaLink="$P$43" lockText="1"/>
</file>

<file path=xl/ctrlProps/ctrlProp84.xml><?xml version="1.0" encoding="utf-8"?>
<formControlPr xmlns="http://schemas.microsoft.com/office/spreadsheetml/2009/9/main" objectType="CheckBox" checked="Checked" fmlaLink="$P$46" lockText="1"/>
</file>

<file path=xl/ctrlProps/ctrlProp85.xml><?xml version="1.0" encoding="utf-8"?>
<formControlPr xmlns="http://schemas.microsoft.com/office/spreadsheetml/2009/9/main" objectType="CheckBox" checked="Checked" fmlaLink="$S$7" lockText="1"/>
</file>

<file path=xl/ctrlProps/ctrlProp86.xml><?xml version="1.0" encoding="utf-8"?>
<formControlPr xmlns="http://schemas.microsoft.com/office/spreadsheetml/2009/9/main" objectType="CheckBox" checked="Checked" fmlaLink="$S$11" lockText="1"/>
</file>

<file path=xl/ctrlProps/ctrlProp87.xml><?xml version="1.0" encoding="utf-8"?>
<formControlPr xmlns="http://schemas.microsoft.com/office/spreadsheetml/2009/9/main" objectType="CheckBox" checked="Checked" fmlaLink="$S$17" lockText="1"/>
</file>

<file path=xl/ctrlProps/ctrlProp88.xml><?xml version="1.0" encoding="utf-8"?>
<formControlPr xmlns="http://schemas.microsoft.com/office/spreadsheetml/2009/9/main" objectType="CheckBox" checked="Checked" fmlaLink="$S$21" lockText="1"/>
</file>

<file path=xl/ctrlProps/ctrlProp89.xml><?xml version="1.0" encoding="utf-8"?>
<formControlPr xmlns="http://schemas.microsoft.com/office/spreadsheetml/2009/9/main" objectType="CheckBox" checked="Checked" fmlaLink="$S$25" lockText="1"/>
</file>

<file path=xl/ctrlProps/ctrlProp9.xml><?xml version="1.0" encoding="utf-8"?>
<formControlPr xmlns="http://schemas.microsoft.com/office/spreadsheetml/2009/9/main" objectType="CheckBox" fmlaLink="$O$11" lockText="1"/>
</file>

<file path=xl/ctrlProps/ctrlProp90.xml><?xml version="1.0" encoding="utf-8"?>
<formControlPr xmlns="http://schemas.microsoft.com/office/spreadsheetml/2009/9/main" objectType="CheckBox" checked="Checked" fmlaLink="$S$32" lockText="1"/>
</file>

<file path=xl/ctrlProps/ctrlProp91.xml><?xml version="1.0" encoding="utf-8"?>
<formControlPr xmlns="http://schemas.microsoft.com/office/spreadsheetml/2009/9/main" objectType="CheckBox" checked="Checked" fmlaLink="$S$34" lockText="1"/>
</file>

<file path=xl/ctrlProps/ctrlProp92.xml><?xml version="1.0" encoding="utf-8"?>
<formControlPr xmlns="http://schemas.microsoft.com/office/spreadsheetml/2009/9/main" objectType="CheckBox" checked="Checked" fmlaLink="$S$36" lockText="1"/>
</file>

<file path=xl/ctrlProps/ctrlProp93.xml><?xml version="1.0" encoding="utf-8"?>
<formControlPr xmlns="http://schemas.microsoft.com/office/spreadsheetml/2009/9/main" objectType="CheckBox" checked="Checked" fmlaLink="$V$32" lockText="1"/>
</file>

<file path=xl/ctrlProps/ctrlProp94.xml><?xml version="1.0" encoding="utf-8"?>
<formControlPr xmlns="http://schemas.microsoft.com/office/spreadsheetml/2009/9/main" objectType="CheckBox" checked="Checked" fmlaLink="$V$36" lockText="1"/>
</file>

<file path=xl/ctrlProps/ctrlProp95.xml><?xml version="1.0" encoding="utf-8"?>
<formControlPr xmlns="http://schemas.microsoft.com/office/spreadsheetml/2009/9/main" objectType="CheckBox" checked="Checked" fmlaLink="$T$32" lockText="1"/>
</file>

<file path=xl/ctrlProps/ctrlProp96.xml><?xml version="1.0" encoding="utf-8"?>
<formControlPr xmlns="http://schemas.microsoft.com/office/spreadsheetml/2009/9/main" objectType="CheckBox" checked="Checked" fmlaLink="$T$34" lockText="1"/>
</file>

<file path=xl/ctrlProps/ctrlProp97.xml><?xml version="1.0" encoding="utf-8"?>
<formControlPr xmlns="http://schemas.microsoft.com/office/spreadsheetml/2009/9/main" objectType="CheckBox" checked="Checked" fmlaLink="$T$36" lockText="1"/>
</file>

<file path=xl/ctrlProps/ctrlProp98.xml><?xml version="1.0" encoding="utf-8"?>
<formControlPr xmlns="http://schemas.microsoft.com/office/spreadsheetml/2009/9/main" objectType="CheckBox" checked="Checked" fmlaLink="$U$32" lockText="1"/>
</file>

<file path=xl/ctrlProps/ctrlProp99.xml><?xml version="1.0" encoding="utf-8"?>
<formControlPr xmlns="http://schemas.microsoft.com/office/spreadsheetml/2009/9/main" objectType="CheckBox" checked="Checked" fmlaLink="$T$34"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142875</xdr:rowOff>
        </xdr:from>
        <xdr:to>
          <xdr:col>3</xdr:col>
          <xdr:colOff>57150</xdr:colOff>
          <xdr:row>4</xdr:row>
          <xdr:rowOff>76200</xdr:rowOff>
        </xdr:to>
        <xdr:sp macro="" textlink="">
          <xdr:nvSpPr>
            <xdr:cNvPr id="98305" name="Drop Down 1" hidden="1">
              <a:extLst>
                <a:ext uri="{63B3BB69-23CF-44E3-9099-C40C66FF867C}">
                  <a14:compatExt spid="_x0000_s98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76200</xdr:rowOff>
        </xdr:from>
        <xdr:to>
          <xdr:col>3</xdr:col>
          <xdr:colOff>66675</xdr:colOff>
          <xdr:row>24</xdr:row>
          <xdr:rowOff>142875</xdr:rowOff>
        </xdr:to>
        <xdr:sp macro="" textlink="">
          <xdr:nvSpPr>
            <xdr:cNvPr id="98308" name="Drop Down 4" hidden="1">
              <a:extLst>
                <a:ext uri="{63B3BB69-23CF-44E3-9099-C40C66FF867C}">
                  <a14:compatExt spid="_x0000_s98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8</xdr:row>
          <xdr:rowOff>0</xdr:rowOff>
        </xdr:from>
        <xdr:to>
          <xdr:col>4</xdr:col>
          <xdr:colOff>2790825</xdr:colOff>
          <xdr:row>9</xdr:row>
          <xdr:rowOff>57150</xdr:rowOff>
        </xdr:to>
        <xdr:sp macro="" textlink="">
          <xdr:nvSpPr>
            <xdr:cNvPr id="98310" name="Drop Down 6" hidden="1">
              <a:extLst>
                <a:ext uri="{63B3BB69-23CF-44E3-9099-C40C66FF867C}">
                  <a14:compatExt spid="_x0000_s98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10</xdr:row>
          <xdr:rowOff>0</xdr:rowOff>
        </xdr:from>
        <xdr:to>
          <xdr:col>4</xdr:col>
          <xdr:colOff>2790825</xdr:colOff>
          <xdr:row>11</xdr:row>
          <xdr:rowOff>57150</xdr:rowOff>
        </xdr:to>
        <xdr:sp macro="" textlink="">
          <xdr:nvSpPr>
            <xdr:cNvPr id="98311" name="Drop Down 7" hidden="1">
              <a:extLst>
                <a:ext uri="{63B3BB69-23CF-44E3-9099-C40C66FF867C}">
                  <a14:compatExt spid="_x0000_s98311"/>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0</xdr:colOff>
      <xdr:row>6</xdr:row>
      <xdr:rowOff>0</xdr:rowOff>
    </xdr:to>
    <xdr:sp macro="" textlink="">
      <xdr:nvSpPr>
        <xdr:cNvPr id="2081" name="Text Box 33"/>
        <xdr:cNvSpPr txBox="1">
          <a:spLocks noChangeArrowheads="1"/>
        </xdr:cNvSpPr>
      </xdr:nvSpPr>
      <xdr:spPr bwMode="auto">
        <a:xfrm>
          <a:off x="180975" y="7810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6</xdr:row>
      <xdr:rowOff>0</xdr:rowOff>
    </xdr:from>
    <xdr:to>
      <xdr:col>1</xdr:col>
      <xdr:colOff>0</xdr:colOff>
      <xdr:row>6</xdr:row>
      <xdr:rowOff>0</xdr:rowOff>
    </xdr:to>
    <xdr:sp macro="" textlink="">
      <xdr:nvSpPr>
        <xdr:cNvPr id="2082" name="Text Box 34"/>
        <xdr:cNvSpPr txBox="1">
          <a:spLocks noChangeArrowheads="1"/>
        </xdr:cNvSpPr>
      </xdr:nvSpPr>
      <xdr:spPr bwMode="auto">
        <a:xfrm>
          <a:off x="180975" y="7810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8</xdr:row>
          <xdr:rowOff>257175</xdr:rowOff>
        </xdr:from>
        <xdr:to>
          <xdr:col>3</xdr:col>
          <xdr:colOff>57150</xdr:colOff>
          <xdr:row>10</xdr:row>
          <xdr:rowOff>28575</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38100</xdr:rowOff>
        </xdr:from>
        <xdr:to>
          <xdr:col>3</xdr:col>
          <xdr:colOff>57150</xdr:colOff>
          <xdr:row>12</xdr:row>
          <xdr:rowOff>38100</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38100</xdr:rowOff>
        </xdr:from>
        <xdr:to>
          <xdr:col>3</xdr:col>
          <xdr:colOff>57150</xdr:colOff>
          <xdr:row>14</xdr:row>
          <xdr:rowOff>38100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38100</xdr:rowOff>
        </xdr:from>
        <xdr:to>
          <xdr:col>3</xdr:col>
          <xdr:colOff>57150</xdr:colOff>
          <xdr:row>16</xdr:row>
          <xdr:rowOff>38100</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38100</xdr:rowOff>
        </xdr:from>
        <xdr:to>
          <xdr:col>3</xdr:col>
          <xdr:colOff>57150</xdr:colOff>
          <xdr:row>18</xdr:row>
          <xdr:rowOff>38100</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38100</xdr:rowOff>
        </xdr:from>
        <xdr:to>
          <xdr:col>3</xdr:col>
          <xdr:colOff>57150</xdr:colOff>
          <xdr:row>20</xdr:row>
          <xdr:rowOff>47625</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38100</xdr:rowOff>
        </xdr:from>
        <xdr:to>
          <xdr:col>3</xdr:col>
          <xdr:colOff>57150</xdr:colOff>
          <xdr:row>22</xdr:row>
          <xdr:rowOff>28575</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38100</xdr:rowOff>
        </xdr:from>
        <xdr:to>
          <xdr:col>3</xdr:col>
          <xdr:colOff>57150</xdr:colOff>
          <xdr:row>24</xdr:row>
          <xdr:rowOff>38100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0</xdr:rowOff>
        </xdr:from>
        <xdr:to>
          <xdr:col>3</xdr:col>
          <xdr:colOff>981075</xdr:colOff>
          <xdr:row>62</xdr:row>
          <xdr:rowOff>47625</xdr:rowOff>
        </xdr:to>
        <xdr:sp macro="" textlink="">
          <xdr:nvSpPr>
            <xdr:cNvPr id="2069" name="Drop Down 21" hidden="1">
              <a:extLst>
                <a:ext uri="{63B3BB69-23CF-44E3-9099-C40C66FF867C}">
                  <a14:compatExt spid="_x0000_s206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24</xdr:row>
          <xdr:rowOff>38100</xdr:rowOff>
        </xdr:from>
        <xdr:to>
          <xdr:col>3</xdr:col>
          <xdr:colOff>57150</xdr:colOff>
          <xdr:row>26</xdr:row>
          <xdr:rowOff>38100</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xdr:row>
          <xdr:rowOff>38100</xdr:rowOff>
        </xdr:from>
        <xdr:to>
          <xdr:col>3</xdr:col>
          <xdr:colOff>57150</xdr:colOff>
          <xdr:row>28</xdr:row>
          <xdr:rowOff>38100</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xdr:row>
          <xdr:rowOff>38100</xdr:rowOff>
        </xdr:from>
        <xdr:to>
          <xdr:col>3</xdr:col>
          <xdr:colOff>57150</xdr:colOff>
          <xdr:row>36</xdr:row>
          <xdr:rowOff>38100</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38100</xdr:rowOff>
        </xdr:from>
        <xdr:to>
          <xdr:col>3</xdr:col>
          <xdr:colOff>57150</xdr:colOff>
          <xdr:row>38</xdr:row>
          <xdr:rowOff>38100</xdr:rowOff>
        </xdr:to>
        <xdr:sp macro="" textlink="">
          <xdr:nvSpPr>
            <xdr:cNvPr id="2077" name="Check Box 29" hidden="1">
              <a:extLst>
                <a:ext uri="{63B3BB69-23CF-44E3-9099-C40C66FF867C}">
                  <a14:compatExt spid="_x0000_s2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1543050</xdr:colOff>
          <xdr:row>6</xdr:row>
          <xdr:rowOff>0</xdr:rowOff>
        </xdr:from>
        <xdr:to>
          <xdr:col>9</xdr:col>
          <xdr:colOff>409575</xdr:colOff>
          <xdr:row>7</xdr:row>
          <xdr:rowOff>66675</xdr:rowOff>
        </xdr:to>
        <xdr:sp macro="" textlink="">
          <xdr:nvSpPr>
            <xdr:cNvPr id="2110" name="Drop Down 62" hidden="1">
              <a:extLst>
                <a:ext uri="{63B3BB69-23CF-44E3-9099-C40C66FF867C}">
                  <a14:compatExt spid="_x0000_s2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38100</xdr:rowOff>
        </xdr:from>
        <xdr:to>
          <xdr:col>3</xdr:col>
          <xdr:colOff>57150</xdr:colOff>
          <xdr:row>40</xdr:row>
          <xdr:rowOff>38100</xdr:rowOff>
        </xdr:to>
        <xdr:sp macro="" textlink="">
          <xdr:nvSpPr>
            <xdr:cNvPr id="2172" name="Check Box 124" hidden="1">
              <a:extLst>
                <a:ext uri="{63B3BB69-23CF-44E3-9099-C40C66FF867C}">
                  <a14:compatExt spid="_x0000_s2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40</xdr:row>
          <xdr:rowOff>38100</xdr:rowOff>
        </xdr:from>
        <xdr:to>
          <xdr:col>3</xdr:col>
          <xdr:colOff>57150</xdr:colOff>
          <xdr:row>42</xdr:row>
          <xdr:rowOff>38100</xdr:rowOff>
        </xdr:to>
        <xdr:sp macro="" textlink="">
          <xdr:nvSpPr>
            <xdr:cNvPr id="2173" name="Check Box 125" hidden="1">
              <a:extLst>
                <a:ext uri="{63B3BB69-23CF-44E3-9099-C40C66FF867C}">
                  <a14:compatExt spid="_x0000_s2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xdr:row>
          <xdr:rowOff>38100</xdr:rowOff>
        </xdr:from>
        <xdr:to>
          <xdr:col>3</xdr:col>
          <xdr:colOff>57150</xdr:colOff>
          <xdr:row>44</xdr:row>
          <xdr:rowOff>38100</xdr:rowOff>
        </xdr:to>
        <xdr:sp macro="" textlink="">
          <xdr:nvSpPr>
            <xdr:cNvPr id="2174" name="Check Box 126" hidden="1">
              <a:extLst>
                <a:ext uri="{63B3BB69-23CF-44E3-9099-C40C66FF867C}">
                  <a14:compatExt spid="_x0000_s2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38100</xdr:rowOff>
        </xdr:from>
        <xdr:to>
          <xdr:col>3</xdr:col>
          <xdr:colOff>57150</xdr:colOff>
          <xdr:row>48</xdr:row>
          <xdr:rowOff>28575</xdr:rowOff>
        </xdr:to>
        <xdr:sp macro="" textlink="">
          <xdr:nvSpPr>
            <xdr:cNvPr id="2175" name="Check Box 127" hidden="1">
              <a:extLst>
                <a:ext uri="{63B3BB69-23CF-44E3-9099-C40C66FF867C}">
                  <a14:compatExt spid="_x0000_s2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38100</xdr:rowOff>
        </xdr:from>
        <xdr:to>
          <xdr:col>3</xdr:col>
          <xdr:colOff>57150</xdr:colOff>
          <xdr:row>30</xdr:row>
          <xdr:rowOff>38100</xdr:rowOff>
        </xdr:to>
        <xdr:sp macro="" textlink="">
          <xdr:nvSpPr>
            <xdr:cNvPr id="2252" name="Check Box 204" hidden="1">
              <a:extLst>
                <a:ext uri="{63B3BB69-23CF-44E3-9099-C40C66FF867C}">
                  <a14:compatExt spid="_x0000_s2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30</xdr:row>
          <xdr:rowOff>38100</xdr:rowOff>
        </xdr:from>
        <xdr:to>
          <xdr:col>3</xdr:col>
          <xdr:colOff>57150</xdr:colOff>
          <xdr:row>32</xdr:row>
          <xdr:rowOff>38100</xdr:rowOff>
        </xdr:to>
        <xdr:sp macro="" textlink="">
          <xdr:nvSpPr>
            <xdr:cNvPr id="2253" name="Check Box 205" hidden="1">
              <a:extLst>
                <a:ext uri="{63B3BB69-23CF-44E3-9099-C40C66FF867C}">
                  <a14:compatExt spid="_x0000_s2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32</xdr:row>
          <xdr:rowOff>38100</xdr:rowOff>
        </xdr:from>
        <xdr:to>
          <xdr:col>3</xdr:col>
          <xdr:colOff>57150</xdr:colOff>
          <xdr:row>34</xdr:row>
          <xdr:rowOff>38100</xdr:rowOff>
        </xdr:to>
        <xdr:sp macro="" textlink="">
          <xdr:nvSpPr>
            <xdr:cNvPr id="2254" name="Check Box 206" hidden="1">
              <a:extLst>
                <a:ext uri="{63B3BB69-23CF-44E3-9099-C40C66FF867C}">
                  <a14:compatExt spid="_x0000_s2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38100</xdr:rowOff>
        </xdr:from>
        <xdr:to>
          <xdr:col>3</xdr:col>
          <xdr:colOff>57150</xdr:colOff>
          <xdr:row>46</xdr:row>
          <xdr:rowOff>38100</xdr:rowOff>
        </xdr:to>
        <xdr:sp macro="" textlink="">
          <xdr:nvSpPr>
            <xdr:cNvPr id="2255" name="Check Box 207" hidden="1">
              <a:extLst>
                <a:ext uri="{63B3BB69-23CF-44E3-9099-C40C66FF867C}">
                  <a14:compatExt spid="_x0000_s2255"/>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495300</xdr:colOff>
          <xdr:row>17</xdr:row>
          <xdr:rowOff>47625</xdr:rowOff>
        </xdr:to>
        <xdr:sp macro="" textlink="">
          <xdr:nvSpPr>
            <xdr:cNvPr id="77830" name="Check Box 6" hidden="1">
              <a:extLst>
                <a:ext uri="{63B3BB69-23CF-44E3-9099-C40C66FF867C}">
                  <a14:compatExt spid="_x0000_s778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Biomass Primary Fuel Source (check if true)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57150</xdr:rowOff>
        </xdr:from>
        <xdr:to>
          <xdr:col>2</xdr:col>
          <xdr:colOff>1209675</xdr:colOff>
          <xdr:row>5</xdr:row>
          <xdr:rowOff>9525</xdr:rowOff>
        </xdr:to>
        <xdr:sp macro="" textlink="">
          <xdr:nvSpPr>
            <xdr:cNvPr id="77832" name="Check Box 8" hidden="1">
              <a:extLst>
                <a:ext uri="{63B3BB69-23CF-44E3-9099-C40C66FF867C}">
                  <a14:compatExt spid="_x0000_s778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no cogeneration unit is present at this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628650</xdr:colOff>
          <xdr:row>5</xdr:row>
          <xdr:rowOff>238125</xdr:rowOff>
        </xdr:to>
        <xdr:sp macro="" textlink="">
          <xdr:nvSpPr>
            <xdr:cNvPr id="77835" name="Check Box 11" hidden="1">
              <a:extLst>
                <a:ext uri="{63B3BB69-23CF-44E3-9099-C40C66FF867C}">
                  <a14:compatExt spid="_x0000_s778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Environmental attributes of cogeneration have not been monitized/credited elsewhere (check if true)</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 name="Text Box 33"/>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3</xdr:col>
      <xdr:colOff>0</xdr:colOff>
      <xdr:row>6</xdr:row>
      <xdr:rowOff>0</xdr:rowOff>
    </xdr:from>
    <xdr:to>
      <xdr:col>3</xdr:col>
      <xdr:colOff>0</xdr:colOff>
      <xdr:row>6</xdr:row>
      <xdr:rowOff>0</xdr:rowOff>
    </xdr:to>
    <xdr:sp macro="" textlink="">
      <xdr:nvSpPr>
        <xdr:cNvPr id="3" name="Text Box 34"/>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7</xdr:row>
          <xdr:rowOff>0</xdr:rowOff>
        </xdr:from>
        <xdr:to>
          <xdr:col>5</xdr:col>
          <xdr:colOff>57150</xdr:colOff>
          <xdr:row>9</xdr:row>
          <xdr:rowOff>0</xdr:rowOff>
        </xdr:to>
        <xdr:sp macro="" textlink="">
          <xdr:nvSpPr>
            <xdr:cNvPr id="164865" name="Check Box 1" hidden="1">
              <a:extLst>
                <a:ext uri="{63B3BB69-23CF-44E3-9099-C40C66FF867C}">
                  <a14:compatExt spid="_x0000_s164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38100</xdr:rowOff>
        </xdr:from>
        <xdr:to>
          <xdr:col>5</xdr:col>
          <xdr:colOff>57150</xdr:colOff>
          <xdr:row>10</xdr:row>
          <xdr:rowOff>38100</xdr:rowOff>
        </xdr:to>
        <xdr:sp macro="" textlink="">
          <xdr:nvSpPr>
            <xdr:cNvPr id="164866" name="Check Box 2" hidden="1">
              <a:extLst>
                <a:ext uri="{63B3BB69-23CF-44E3-9099-C40C66FF867C}">
                  <a14:compatExt spid="_x0000_s1648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38100</xdr:rowOff>
        </xdr:from>
        <xdr:to>
          <xdr:col>5</xdr:col>
          <xdr:colOff>57150</xdr:colOff>
          <xdr:row>12</xdr:row>
          <xdr:rowOff>38100</xdr:rowOff>
        </xdr:to>
        <xdr:sp macro="" textlink="">
          <xdr:nvSpPr>
            <xdr:cNvPr id="164867" name="Check Box 3" hidden="1">
              <a:extLst>
                <a:ext uri="{63B3BB69-23CF-44E3-9099-C40C66FF867C}">
                  <a14:compatExt spid="_x0000_s164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38100</xdr:rowOff>
        </xdr:from>
        <xdr:to>
          <xdr:col>5</xdr:col>
          <xdr:colOff>57150</xdr:colOff>
          <xdr:row>14</xdr:row>
          <xdr:rowOff>38100</xdr:rowOff>
        </xdr:to>
        <xdr:sp macro="" textlink="">
          <xdr:nvSpPr>
            <xdr:cNvPr id="164868" name="Check Box 4" hidden="1">
              <a:extLst>
                <a:ext uri="{63B3BB69-23CF-44E3-9099-C40C66FF867C}">
                  <a14:compatExt spid="_x0000_s1648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38100</xdr:rowOff>
        </xdr:from>
        <xdr:to>
          <xdr:col>5</xdr:col>
          <xdr:colOff>57150</xdr:colOff>
          <xdr:row>16</xdr:row>
          <xdr:rowOff>38100</xdr:rowOff>
        </xdr:to>
        <xdr:sp macro="" textlink="">
          <xdr:nvSpPr>
            <xdr:cNvPr id="164869" name="Check Box 5" hidden="1">
              <a:extLst>
                <a:ext uri="{63B3BB69-23CF-44E3-9099-C40C66FF867C}">
                  <a14:compatExt spid="_x0000_s1648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38100</xdr:rowOff>
        </xdr:from>
        <xdr:to>
          <xdr:col>5</xdr:col>
          <xdr:colOff>57150</xdr:colOff>
          <xdr:row>18</xdr:row>
          <xdr:rowOff>47625</xdr:rowOff>
        </xdr:to>
        <xdr:sp macro="" textlink="">
          <xdr:nvSpPr>
            <xdr:cNvPr id="164870" name="Check Box 6" hidden="1">
              <a:extLst>
                <a:ext uri="{63B3BB69-23CF-44E3-9099-C40C66FF867C}">
                  <a14:compatExt spid="_x0000_s1648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38100</xdr:rowOff>
        </xdr:from>
        <xdr:to>
          <xdr:col>5</xdr:col>
          <xdr:colOff>57150</xdr:colOff>
          <xdr:row>20</xdr:row>
          <xdr:rowOff>28575</xdr:rowOff>
        </xdr:to>
        <xdr:sp macro="" textlink="">
          <xdr:nvSpPr>
            <xdr:cNvPr id="164871" name="Check Box 7" hidden="1">
              <a:extLst>
                <a:ext uri="{63B3BB69-23CF-44E3-9099-C40C66FF867C}">
                  <a14:compatExt spid="_x0000_s1648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38100</xdr:rowOff>
        </xdr:from>
        <xdr:to>
          <xdr:col>5</xdr:col>
          <xdr:colOff>57150</xdr:colOff>
          <xdr:row>22</xdr:row>
          <xdr:rowOff>38100</xdr:rowOff>
        </xdr:to>
        <xdr:sp macro="" textlink="">
          <xdr:nvSpPr>
            <xdr:cNvPr id="164872" name="Check Box 8" hidden="1">
              <a:extLst>
                <a:ext uri="{63B3BB69-23CF-44E3-9099-C40C66FF867C}">
                  <a14:compatExt spid="_x0000_s1648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38100</xdr:rowOff>
        </xdr:from>
        <xdr:to>
          <xdr:col>5</xdr:col>
          <xdr:colOff>57150</xdr:colOff>
          <xdr:row>24</xdr:row>
          <xdr:rowOff>38100</xdr:rowOff>
        </xdr:to>
        <xdr:sp macro="" textlink="">
          <xdr:nvSpPr>
            <xdr:cNvPr id="164874" name="Check Box 10" hidden="1">
              <a:extLst>
                <a:ext uri="{63B3BB69-23CF-44E3-9099-C40C66FF867C}">
                  <a14:compatExt spid="_x0000_s1648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38100</xdr:rowOff>
        </xdr:from>
        <xdr:to>
          <xdr:col>5</xdr:col>
          <xdr:colOff>57150</xdr:colOff>
          <xdr:row>26</xdr:row>
          <xdr:rowOff>38100</xdr:rowOff>
        </xdr:to>
        <xdr:sp macro="" textlink="">
          <xdr:nvSpPr>
            <xdr:cNvPr id="164875" name="Check Box 11" hidden="1">
              <a:extLst>
                <a:ext uri="{63B3BB69-23CF-44E3-9099-C40C66FF867C}">
                  <a14:compatExt spid="_x0000_s1648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38100</xdr:rowOff>
        </xdr:from>
        <xdr:to>
          <xdr:col>5</xdr:col>
          <xdr:colOff>57150</xdr:colOff>
          <xdr:row>34</xdr:row>
          <xdr:rowOff>38100</xdr:rowOff>
        </xdr:to>
        <xdr:sp macro="" textlink="">
          <xdr:nvSpPr>
            <xdr:cNvPr id="164876" name="Check Box 12" hidden="1">
              <a:extLst>
                <a:ext uri="{63B3BB69-23CF-44E3-9099-C40C66FF867C}">
                  <a14:compatExt spid="_x0000_s1648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38100</xdr:rowOff>
        </xdr:from>
        <xdr:to>
          <xdr:col>5</xdr:col>
          <xdr:colOff>57150</xdr:colOff>
          <xdr:row>36</xdr:row>
          <xdr:rowOff>38100</xdr:rowOff>
        </xdr:to>
        <xdr:sp macro="" textlink="">
          <xdr:nvSpPr>
            <xdr:cNvPr id="164877" name="Check Box 13" hidden="1">
              <a:extLst>
                <a:ext uri="{63B3BB69-23CF-44E3-9099-C40C66FF867C}">
                  <a14:compatExt spid="_x0000_s1648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38100</xdr:rowOff>
        </xdr:from>
        <xdr:to>
          <xdr:col>5</xdr:col>
          <xdr:colOff>57150</xdr:colOff>
          <xdr:row>38</xdr:row>
          <xdr:rowOff>38100</xdr:rowOff>
        </xdr:to>
        <xdr:sp macro="" textlink="">
          <xdr:nvSpPr>
            <xdr:cNvPr id="164879" name="Check Box 15" hidden="1">
              <a:extLst>
                <a:ext uri="{63B3BB69-23CF-44E3-9099-C40C66FF867C}">
                  <a14:compatExt spid="_x0000_s1648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38100</xdr:rowOff>
        </xdr:from>
        <xdr:to>
          <xdr:col>5</xdr:col>
          <xdr:colOff>57150</xdr:colOff>
          <xdr:row>40</xdr:row>
          <xdr:rowOff>38100</xdr:rowOff>
        </xdr:to>
        <xdr:sp macro="" textlink="">
          <xdr:nvSpPr>
            <xdr:cNvPr id="164880" name="Check Box 16" hidden="1">
              <a:extLst>
                <a:ext uri="{63B3BB69-23CF-44E3-9099-C40C66FF867C}">
                  <a14:compatExt spid="_x0000_s1648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38100</xdr:rowOff>
        </xdr:from>
        <xdr:to>
          <xdr:col>5</xdr:col>
          <xdr:colOff>57150</xdr:colOff>
          <xdr:row>42</xdr:row>
          <xdr:rowOff>38100</xdr:rowOff>
        </xdr:to>
        <xdr:sp macro="" textlink="">
          <xdr:nvSpPr>
            <xdr:cNvPr id="164881" name="Check Box 17" hidden="1">
              <a:extLst>
                <a:ext uri="{63B3BB69-23CF-44E3-9099-C40C66FF867C}">
                  <a14:compatExt spid="_x0000_s1648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38100</xdr:rowOff>
        </xdr:from>
        <xdr:to>
          <xdr:col>5</xdr:col>
          <xdr:colOff>57150</xdr:colOff>
          <xdr:row>46</xdr:row>
          <xdr:rowOff>28575</xdr:rowOff>
        </xdr:to>
        <xdr:sp macro="" textlink="">
          <xdr:nvSpPr>
            <xdr:cNvPr id="164882" name="Check Box 18" hidden="1">
              <a:extLst>
                <a:ext uri="{63B3BB69-23CF-44E3-9099-C40C66FF867C}">
                  <a14:compatExt spid="_x0000_s1648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38100</xdr:rowOff>
        </xdr:from>
        <xdr:to>
          <xdr:col>5</xdr:col>
          <xdr:colOff>57150</xdr:colOff>
          <xdr:row>28</xdr:row>
          <xdr:rowOff>38100</xdr:rowOff>
        </xdr:to>
        <xdr:sp macro="" textlink="">
          <xdr:nvSpPr>
            <xdr:cNvPr id="164883" name="Check Box 19" hidden="1">
              <a:extLst>
                <a:ext uri="{63B3BB69-23CF-44E3-9099-C40C66FF867C}">
                  <a14:compatExt spid="_x0000_s1648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38100</xdr:rowOff>
        </xdr:from>
        <xdr:to>
          <xdr:col>5</xdr:col>
          <xdr:colOff>57150</xdr:colOff>
          <xdr:row>30</xdr:row>
          <xdr:rowOff>38100</xdr:rowOff>
        </xdr:to>
        <xdr:sp macro="" textlink="">
          <xdr:nvSpPr>
            <xdr:cNvPr id="164884" name="Check Box 20" hidden="1">
              <a:extLst>
                <a:ext uri="{63B3BB69-23CF-44E3-9099-C40C66FF867C}">
                  <a14:compatExt spid="_x0000_s1648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38100</xdr:rowOff>
        </xdr:from>
        <xdr:to>
          <xdr:col>5</xdr:col>
          <xdr:colOff>57150</xdr:colOff>
          <xdr:row>32</xdr:row>
          <xdr:rowOff>38100</xdr:rowOff>
        </xdr:to>
        <xdr:sp macro="" textlink="">
          <xdr:nvSpPr>
            <xdr:cNvPr id="164885" name="Check Box 21" hidden="1">
              <a:extLst>
                <a:ext uri="{63B3BB69-23CF-44E3-9099-C40C66FF867C}">
                  <a14:compatExt spid="_x0000_s1648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38100</xdr:rowOff>
        </xdr:from>
        <xdr:to>
          <xdr:col>5</xdr:col>
          <xdr:colOff>57150</xdr:colOff>
          <xdr:row>44</xdr:row>
          <xdr:rowOff>38100</xdr:rowOff>
        </xdr:to>
        <xdr:sp macro="" textlink="">
          <xdr:nvSpPr>
            <xdr:cNvPr id="164886" name="Check Box 22" hidden="1">
              <a:extLst>
                <a:ext uri="{63B3BB69-23CF-44E3-9099-C40C66FF867C}">
                  <a14:compatExt spid="_x0000_s164886"/>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3</xdr:row>
          <xdr:rowOff>104775</xdr:rowOff>
        </xdr:from>
        <xdr:to>
          <xdr:col>6</xdr:col>
          <xdr:colOff>85725</xdr:colOff>
          <xdr:row>5</xdr:row>
          <xdr:rowOff>28575</xdr:rowOff>
        </xdr:to>
        <xdr:sp macro="" textlink="">
          <xdr:nvSpPr>
            <xdr:cNvPr id="107529" name="Check Box 9" hidden="1">
              <a:extLst>
                <a:ext uri="{63B3BB69-23CF-44E3-9099-C40C66FF867C}">
                  <a14:compatExt spid="_x0000_s107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38100</xdr:rowOff>
        </xdr:from>
        <xdr:to>
          <xdr:col>6</xdr:col>
          <xdr:colOff>85725</xdr:colOff>
          <xdr:row>7</xdr:row>
          <xdr:rowOff>28575</xdr:rowOff>
        </xdr:to>
        <xdr:sp macro="" textlink="">
          <xdr:nvSpPr>
            <xdr:cNvPr id="107530" name="Check Box 10" hidden="1">
              <a:extLst>
                <a:ext uri="{63B3BB69-23CF-44E3-9099-C40C66FF867C}">
                  <a14:compatExt spid="_x0000_s107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38100</xdr:rowOff>
        </xdr:from>
        <xdr:to>
          <xdr:col>6</xdr:col>
          <xdr:colOff>85725</xdr:colOff>
          <xdr:row>9</xdr:row>
          <xdr:rowOff>28575</xdr:rowOff>
        </xdr:to>
        <xdr:sp macro="" textlink="">
          <xdr:nvSpPr>
            <xdr:cNvPr id="107531" name="Check Box 11" hidden="1">
              <a:extLst>
                <a:ext uri="{63B3BB69-23CF-44E3-9099-C40C66FF867C}">
                  <a14:compatExt spid="_x0000_s107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95250</xdr:rowOff>
        </xdr:from>
        <xdr:to>
          <xdr:col>6</xdr:col>
          <xdr:colOff>85725</xdr:colOff>
          <xdr:row>13</xdr:row>
          <xdr:rowOff>19050</xdr:rowOff>
        </xdr:to>
        <xdr:sp macro="" textlink="">
          <xdr:nvSpPr>
            <xdr:cNvPr id="107532" name="Check Box 12" hidden="1">
              <a:extLst>
                <a:ext uri="{63B3BB69-23CF-44E3-9099-C40C66FF867C}">
                  <a14:compatExt spid="_x0000_s107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38100</xdr:rowOff>
        </xdr:from>
        <xdr:to>
          <xdr:col>6</xdr:col>
          <xdr:colOff>85725</xdr:colOff>
          <xdr:row>15</xdr:row>
          <xdr:rowOff>28575</xdr:rowOff>
        </xdr:to>
        <xdr:sp macro="" textlink="">
          <xdr:nvSpPr>
            <xdr:cNvPr id="107533" name="Check Box 13" hidden="1">
              <a:extLst>
                <a:ext uri="{63B3BB69-23CF-44E3-9099-C40C66FF867C}">
                  <a14:compatExt spid="_x0000_s107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47625</xdr:rowOff>
        </xdr:from>
        <xdr:to>
          <xdr:col>6</xdr:col>
          <xdr:colOff>85725</xdr:colOff>
          <xdr:row>17</xdr:row>
          <xdr:rowOff>38100</xdr:rowOff>
        </xdr:to>
        <xdr:sp macro="" textlink="">
          <xdr:nvSpPr>
            <xdr:cNvPr id="107534" name="Check Box 14" hidden="1">
              <a:extLst>
                <a:ext uri="{63B3BB69-23CF-44E3-9099-C40C66FF867C}">
                  <a14:compatExt spid="_x0000_s107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114300</xdr:rowOff>
        </xdr:from>
        <xdr:to>
          <xdr:col>6</xdr:col>
          <xdr:colOff>85725</xdr:colOff>
          <xdr:row>23</xdr:row>
          <xdr:rowOff>38100</xdr:rowOff>
        </xdr:to>
        <xdr:sp macro="" textlink="">
          <xdr:nvSpPr>
            <xdr:cNvPr id="107535" name="Check Box 15" hidden="1">
              <a:extLst>
                <a:ext uri="{63B3BB69-23CF-44E3-9099-C40C66FF867C}">
                  <a14:compatExt spid="_x0000_s107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47625</xdr:rowOff>
        </xdr:from>
        <xdr:to>
          <xdr:col>6</xdr:col>
          <xdr:colOff>85725</xdr:colOff>
          <xdr:row>25</xdr:row>
          <xdr:rowOff>38100</xdr:rowOff>
        </xdr:to>
        <xdr:sp macro="" textlink="">
          <xdr:nvSpPr>
            <xdr:cNvPr id="107536" name="Check Box 16" hidden="1">
              <a:extLst>
                <a:ext uri="{63B3BB69-23CF-44E3-9099-C40C66FF867C}">
                  <a14:compatExt spid="_x0000_s107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47625</xdr:rowOff>
        </xdr:from>
        <xdr:to>
          <xdr:col>6</xdr:col>
          <xdr:colOff>85725</xdr:colOff>
          <xdr:row>27</xdr:row>
          <xdr:rowOff>38100</xdr:rowOff>
        </xdr:to>
        <xdr:sp macro="" textlink="">
          <xdr:nvSpPr>
            <xdr:cNvPr id="107537" name="Check Box 17" hidden="1">
              <a:extLst>
                <a:ext uri="{63B3BB69-23CF-44E3-9099-C40C66FF867C}">
                  <a14:compatExt spid="_x0000_s107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114300</xdr:rowOff>
        </xdr:from>
        <xdr:to>
          <xdr:col>6</xdr:col>
          <xdr:colOff>85725</xdr:colOff>
          <xdr:row>31</xdr:row>
          <xdr:rowOff>38100</xdr:rowOff>
        </xdr:to>
        <xdr:sp macro="" textlink="">
          <xdr:nvSpPr>
            <xdr:cNvPr id="107538" name="Check Box 18" hidden="1">
              <a:extLst>
                <a:ext uri="{63B3BB69-23CF-44E3-9099-C40C66FF867C}">
                  <a14:compatExt spid="_x0000_s107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47625</xdr:rowOff>
        </xdr:from>
        <xdr:to>
          <xdr:col>6</xdr:col>
          <xdr:colOff>85725</xdr:colOff>
          <xdr:row>33</xdr:row>
          <xdr:rowOff>38100</xdr:rowOff>
        </xdr:to>
        <xdr:sp macro="" textlink="">
          <xdr:nvSpPr>
            <xdr:cNvPr id="107539" name="Check Box 19" hidden="1">
              <a:extLst>
                <a:ext uri="{63B3BB69-23CF-44E3-9099-C40C66FF867C}">
                  <a14:compatExt spid="_x0000_s107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47625</xdr:rowOff>
        </xdr:from>
        <xdr:to>
          <xdr:col>6</xdr:col>
          <xdr:colOff>85725</xdr:colOff>
          <xdr:row>35</xdr:row>
          <xdr:rowOff>38100</xdr:rowOff>
        </xdr:to>
        <xdr:sp macro="" textlink="">
          <xdr:nvSpPr>
            <xdr:cNvPr id="107540" name="Check Box 20" hidden="1">
              <a:extLst>
                <a:ext uri="{63B3BB69-23CF-44E3-9099-C40C66FF867C}">
                  <a14:compatExt spid="_x0000_s107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114300</xdr:rowOff>
        </xdr:from>
        <xdr:to>
          <xdr:col>6</xdr:col>
          <xdr:colOff>85725</xdr:colOff>
          <xdr:row>39</xdr:row>
          <xdr:rowOff>38100</xdr:rowOff>
        </xdr:to>
        <xdr:sp macro="" textlink="">
          <xdr:nvSpPr>
            <xdr:cNvPr id="107541" name="Check Box 21" hidden="1">
              <a:extLst>
                <a:ext uri="{63B3BB69-23CF-44E3-9099-C40C66FF867C}">
                  <a14:compatExt spid="_x0000_s107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47625</xdr:rowOff>
        </xdr:from>
        <xdr:to>
          <xdr:col>6</xdr:col>
          <xdr:colOff>85725</xdr:colOff>
          <xdr:row>41</xdr:row>
          <xdr:rowOff>38100</xdr:rowOff>
        </xdr:to>
        <xdr:sp macro="" textlink="">
          <xdr:nvSpPr>
            <xdr:cNvPr id="107542" name="Check Box 22" hidden="1">
              <a:extLst>
                <a:ext uri="{63B3BB69-23CF-44E3-9099-C40C66FF867C}">
                  <a14:compatExt spid="_x0000_s107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47625</xdr:rowOff>
        </xdr:from>
        <xdr:to>
          <xdr:col>6</xdr:col>
          <xdr:colOff>85725</xdr:colOff>
          <xdr:row>43</xdr:row>
          <xdr:rowOff>38100</xdr:rowOff>
        </xdr:to>
        <xdr:sp macro="" textlink="">
          <xdr:nvSpPr>
            <xdr:cNvPr id="107543" name="Check Box 23" hidden="1">
              <a:extLst>
                <a:ext uri="{63B3BB69-23CF-44E3-9099-C40C66FF867C}">
                  <a14:compatExt spid="_x0000_s107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xdr:row>
          <xdr:rowOff>114300</xdr:rowOff>
        </xdr:from>
        <xdr:to>
          <xdr:col>6</xdr:col>
          <xdr:colOff>85725</xdr:colOff>
          <xdr:row>47</xdr:row>
          <xdr:rowOff>38100</xdr:rowOff>
        </xdr:to>
        <xdr:sp macro="" textlink="">
          <xdr:nvSpPr>
            <xdr:cNvPr id="107544" name="Check Box 24" hidden="1">
              <a:extLst>
                <a:ext uri="{63B3BB69-23CF-44E3-9099-C40C66FF867C}">
                  <a14:compatExt spid="_x0000_s107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47</xdr:row>
          <xdr:rowOff>47625</xdr:rowOff>
        </xdr:from>
        <xdr:to>
          <xdr:col>6</xdr:col>
          <xdr:colOff>85725</xdr:colOff>
          <xdr:row>49</xdr:row>
          <xdr:rowOff>38100</xdr:rowOff>
        </xdr:to>
        <xdr:sp macro="" textlink="">
          <xdr:nvSpPr>
            <xdr:cNvPr id="107545" name="Check Box 25" hidden="1">
              <a:extLst>
                <a:ext uri="{63B3BB69-23CF-44E3-9099-C40C66FF867C}">
                  <a14:compatExt spid="_x0000_s1075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49</xdr:row>
          <xdr:rowOff>47625</xdr:rowOff>
        </xdr:from>
        <xdr:to>
          <xdr:col>6</xdr:col>
          <xdr:colOff>85725</xdr:colOff>
          <xdr:row>51</xdr:row>
          <xdr:rowOff>38100</xdr:rowOff>
        </xdr:to>
        <xdr:sp macro="" textlink="">
          <xdr:nvSpPr>
            <xdr:cNvPr id="107546" name="Check Box 26" hidden="1">
              <a:extLst>
                <a:ext uri="{63B3BB69-23CF-44E3-9099-C40C66FF867C}">
                  <a14:compatExt spid="_x0000_s1075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114300</xdr:rowOff>
        </xdr:from>
        <xdr:to>
          <xdr:col>6</xdr:col>
          <xdr:colOff>85725</xdr:colOff>
          <xdr:row>55</xdr:row>
          <xdr:rowOff>38100</xdr:rowOff>
        </xdr:to>
        <xdr:sp macro="" textlink="">
          <xdr:nvSpPr>
            <xdr:cNvPr id="107547" name="Check Box 27" hidden="1">
              <a:extLst>
                <a:ext uri="{63B3BB69-23CF-44E3-9099-C40C66FF867C}">
                  <a14:compatExt spid="_x0000_s1075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55</xdr:row>
          <xdr:rowOff>47625</xdr:rowOff>
        </xdr:from>
        <xdr:to>
          <xdr:col>6</xdr:col>
          <xdr:colOff>85725</xdr:colOff>
          <xdr:row>57</xdr:row>
          <xdr:rowOff>38100</xdr:rowOff>
        </xdr:to>
        <xdr:sp macro="" textlink="">
          <xdr:nvSpPr>
            <xdr:cNvPr id="107548" name="Check Box 28" hidden="1">
              <a:extLst>
                <a:ext uri="{63B3BB69-23CF-44E3-9099-C40C66FF867C}">
                  <a14:compatExt spid="_x0000_s1075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47625</xdr:rowOff>
        </xdr:from>
        <xdr:to>
          <xdr:col>6</xdr:col>
          <xdr:colOff>85725</xdr:colOff>
          <xdr:row>59</xdr:row>
          <xdr:rowOff>38100</xdr:rowOff>
        </xdr:to>
        <xdr:sp macro="" textlink="">
          <xdr:nvSpPr>
            <xdr:cNvPr id="107549" name="Check Box 29" hidden="1">
              <a:extLst>
                <a:ext uri="{63B3BB69-23CF-44E3-9099-C40C66FF867C}">
                  <a14:compatExt spid="_x0000_s107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114300</xdr:rowOff>
        </xdr:from>
        <xdr:to>
          <xdr:col>6</xdr:col>
          <xdr:colOff>85725</xdr:colOff>
          <xdr:row>63</xdr:row>
          <xdr:rowOff>38100</xdr:rowOff>
        </xdr:to>
        <xdr:sp macro="" textlink="">
          <xdr:nvSpPr>
            <xdr:cNvPr id="107550" name="Check Box 30" hidden="1">
              <a:extLst>
                <a:ext uri="{63B3BB69-23CF-44E3-9099-C40C66FF867C}">
                  <a14:compatExt spid="_x0000_s107550"/>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xdr:row>
          <xdr:rowOff>114300</xdr:rowOff>
        </xdr:from>
        <xdr:to>
          <xdr:col>3</xdr:col>
          <xdr:colOff>28575</xdr:colOff>
          <xdr:row>6</xdr:row>
          <xdr:rowOff>28575</xdr:rowOff>
        </xdr:to>
        <xdr:sp macro="" textlink="">
          <xdr:nvSpPr>
            <xdr:cNvPr id="129027" name="Check Box 3" hidden="1">
              <a:extLst>
                <a:ext uri="{63B3BB69-23CF-44E3-9099-C40C66FF867C}">
                  <a14:compatExt spid="_x0000_s129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85725</xdr:rowOff>
        </xdr:from>
        <xdr:to>
          <xdr:col>3</xdr:col>
          <xdr:colOff>28575</xdr:colOff>
          <xdr:row>8</xdr:row>
          <xdr:rowOff>28575</xdr:rowOff>
        </xdr:to>
        <xdr:sp macro="" textlink="">
          <xdr:nvSpPr>
            <xdr:cNvPr id="129028" name="Check Box 4" hidden="1">
              <a:extLst>
                <a:ext uri="{63B3BB69-23CF-44E3-9099-C40C66FF867C}">
                  <a14:compatExt spid="_x0000_s129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85725</xdr:rowOff>
        </xdr:from>
        <xdr:to>
          <xdr:col>3</xdr:col>
          <xdr:colOff>28575</xdr:colOff>
          <xdr:row>10</xdr:row>
          <xdr:rowOff>28575</xdr:rowOff>
        </xdr:to>
        <xdr:sp macro="" textlink="">
          <xdr:nvSpPr>
            <xdr:cNvPr id="129029" name="Check Box 5" hidden="1">
              <a:extLst>
                <a:ext uri="{63B3BB69-23CF-44E3-9099-C40C66FF867C}">
                  <a14:compatExt spid="_x0000_s129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85725</xdr:rowOff>
        </xdr:from>
        <xdr:to>
          <xdr:col>3</xdr:col>
          <xdr:colOff>28575</xdr:colOff>
          <xdr:row>12</xdr:row>
          <xdr:rowOff>28575</xdr:rowOff>
        </xdr:to>
        <xdr:sp macro="" textlink="">
          <xdr:nvSpPr>
            <xdr:cNvPr id="129030" name="Check Box 6" hidden="1">
              <a:extLst>
                <a:ext uri="{63B3BB69-23CF-44E3-9099-C40C66FF867C}">
                  <a14:compatExt spid="_x0000_s129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85725</xdr:rowOff>
        </xdr:from>
        <xdr:to>
          <xdr:col>3</xdr:col>
          <xdr:colOff>28575</xdr:colOff>
          <xdr:row>14</xdr:row>
          <xdr:rowOff>28575</xdr:rowOff>
        </xdr:to>
        <xdr:sp macro="" textlink="">
          <xdr:nvSpPr>
            <xdr:cNvPr id="129031" name="Check Box 7" hidden="1">
              <a:extLst>
                <a:ext uri="{63B3BB69-23CF-44E3-9099-C40C66FF867C}">
                  <a14:compatExt spid="_x0000_s129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85725</xdr:rowOff>
        </xdr:from>
        <xdr:to>
          <xdr:col>3</xdr:col>
          <xdr:colOff>28575</xdr:colOff>
          <xdr:row>16</xdr:row>
          <xdr:rowOff>28575</xdr:rowOff>
        </xdr:to>
        <xdr:sp macro="" textlink="">
          <xdr:nvSpPr>
            <xdr:cNvPr id="129032" name="Check Box 8" hidden="1">
              <a:extLst>
                <a:ext uri="{63B3BB69-23CF-44E3-9099-C40C66FF867C}">
                  <a14:compatExt spid="_x0000_s129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85725</xdr:rowOff>
        </xdr:from>
        <xdr:to>
          <xdr:col>3</xdr:col>
          <xdr:colOff>28575</xdr:colOff>
          <xdr:row>18</xdr:row>
          <xdr:rowOff>28575</xdr:rowOff>
        </xdr:to>
        <xdr:sp macro="" textlink="">
          <xdr:nvSpPr>
            <xdr:cNvPr id="129033" name="Check Box 9" hidden="1">
              <a:extLst>
                <a:ext uri="{63B3BB69-23CF-44E3-9099-C40C66FF867C}">
                  <a14:compatExt spid="_x0000_s129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85725</xdr:rowOff>
        </xdr:from>
        <xdr:to>
          <xdr:col>3</xdr:col>
          <xdr:colOff>28575</xdr:colOff>
          <xdr:row>20</xdr:row>
          <xdr:rowOff>28575</xdr:rowOff>
        </xdr:to>
        <xdr:sp macro="" textlink="">
          <xdr:nvSpPr>
            <xdr:cNvPr id="129034" name="Check Box 10" hidden="1">
              <a:extLst>
                <a:ext uri="{63B3BB69-23CF-44E3-9099-C40C66FF867C}">
                  <a14:compatExt spid="_x0000_s129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85725</xdr:rowOff>
        </xdr:from>
        <xdr:to>
          <xdr:col>3</xdr:col>
          <xdr:colOff>28575</xdr:colOff>
          <xdr:row>22</xdr:row>
          <xdr:rowOff>28575</xdr:rowOff>
        </xdr:to>
        <xdr:sp macro="" textlink="">
          <xdr:nvSpPr>
            <xdr:cNvPr id="129035" name="Check Box 11" hidden="1">
              <a:extLst>
                <a:ext uri="{63B3BB69-23CF-44E3-9099-C40C66FF867C}">
                  <a14:compatExt spid="_x0000_s129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85725</xdr:rowOff>
        </xdr:from>
        <xdr:to>
          <xdr:col>3</xdr:col>
          <xdr:colOff>28575</xdr:colOff>
          <xdr:row>24</xdr:row>
          <xdr:rowOff>28575</xdr:rowOff>
        </xdr:to>
        <xdr:sp macro="" textlink="">
          <xdr:nvSpPr>
            <xdr:cNvPr id="129036" name="Check Box 12" hidden="1">
              <a:extLst>
                <a:ext uri="{63B3BB69-23CF-44E3-9099-C40C66FF867C}">
                  <a14:compatExt spid="_x0000_s129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85725</xdr:rowOff>
        </xdr:from>
        <xdr:to>
          <xdr:col>3</xdr:col>
          <xdr:colOff>28575</xdr:colOff>
          <xdr:row>26</xdr:row>
          <xdr:rowOff>28575</xdr:rowOff>
        </xdr:to>
        <xdr:sp macro="" textlink="">
          <xdr:nvSpPr>
            <xdr:cNvPr id="129037" name="Check Box 13" hidden="1">
              <a:extLst>
                <a:ext uri="{63B3BB69-23CF-44E3-9099-C40C66FF867C}">
                  <a14:compatExt spid="_x0000_s129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85725</xdr:rowOff>
        </xdr:from>
        <xdr:to>
          <xdr:col>3</xdr:col>
          <xdr:colOff>28575</xdr:colOff>
          <xdr:row>28</xdr:row>
          <xdr:rowOff>28575</xdr:rowOff>
        </xdr:to>
        <xdr:sp macro="" textlink="">
          <xdr:nvSpPr>
            <xdr:cNvPr id="129038" name="Check Box 14" hidden="1">
              <a:extLst>
                <a:ext uri="{63B3BB69-23CF-44E3-9099-C40C66FF867C}">
                  <a14:compatExt spid="_x0000_s129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85725</xdr:rowOff>
        </xdr:from>
        <xdr:to>
          <xdr:col>3</xdr:col>
          <xdr:colOff>28575</xdr:colOff>
          <xdr:row>30</xdr:row>
          <xdr:rowOff>28575</xdr:rowOff>
        </xdr:to>
        <xdr:sp macro="" textlink="">
          <xdr:nvSpPr>
            <xdr:cNvPr id="129039" name="Check Box 15" hidden="1">
              <a:extLst>
                <a:ext uri="{63B3BB69-23CF-44E3-9099-C40C66FF867C}">
                  <a14:compatExt spid="_x0000_s129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114300</xdr:rowOff>
        </xdr:from>
        <xdr:to>
          <xdr:col>3</xdr:col>
          <xdr:colOff>28575</xdr:colOff>
          <xdr:row>38</xdr:row>
          <xdr:rowOff>28575</xdr:rowOff>
        </xdr:to>
        <xdr:sp macro="" textlink="">
          <xdr:nvSpPr>
            <xdr:cNvPr id="129040" name="Check Box 16" hidden="1">
              <a:extLst>
                <a:ext uri="{63B3BB69-23CF-44E3-9099-C40C66FF867C}">
                  <a14:compatExt spid="_x0000_s129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85725</xdr:rowOff>
        </xdr:from>
        <xdr:to>
          <xdr:col>3</xdr:col>
          <xdr:colOff>28575</xdr:colOff>
          <xdr:row>40</xdr:row>
          <xdr:rowOff>28575</xdr:rowOff>
        </xdr:to>
        <xdr:sp macro="" textlink="">
          <xdr:nvSpPr>
            <xdr:cNvPr id="129041" name="Check Box 17" hidden="1">
              <a:extLst>
                <a:ext uri="{63B3BB69-23CF-44E3-9099-C40C66FF867C}">
                  <a14:compatExt spid="_x0000_s129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85725</xdr:rowOff>
        </xdr:from>
        <xdr:to>
          <xdr:col>3</xdr:col>
          <xdr:colOff>28575</xdr:colOff>
          <xdr:row>42</xdr:row>
          <xdr:rowOff>28575</xdr:rowOff>
        </xdr:to>
        <xdr:sp macro="" textlink="">
          <xdr:nvSpPr>
            <xdr:cNvPr id="129042" name="Check Box 18" hidden="1">
              <a:extLst>
                <a:ext uri="{63B3BB69-23CF-44E3-9099-C40C66FF867C}">
                  <a14:compatExt spid="_x0000_s129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85725</xdr:rowOff>
        </xdr:from>
        <xdr:to>
          <xdr:col>3</xdr:col>
          <xdr:colOff>28575</xdr:colOff>
          <xdr:row>44</xdr:row>
          <xdr:rowOff>28575</xdr:rowOff>
        </xdr:to>
        <xdr:sp macro="" textlink="">
          <xdr:nvSpPr>
            <xdr:cNvPr id="129043" name="Check Box 19" hidden="1">
              <a:extLst>
                <a:ext uri="{63B3BB69-23CF-44E3-9099-C40C66FF867C}">
                  <a14:compatExt spid="_x0000_s129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85725</xdr:rowOff>
        </xdr:from>
        <xdr:to>
          <xdr:col>3</xdr:col>
          <xdr:colOff>28575</xdr:colOff>
          <xdr:row>46</xdr:row>
          <xdr:rowOff>28575</xdr:rowOff>
        </xdr:to>
        <xdr:sp macro="" textlink="">
          <xdr:nvSpPr>
            <xdr:cNvPr id="129044" name="Check Box 20" hidden="1">
              <a:extLst>
                <a:ext uri="{63B3BB69-23CF-44E3-9099-C40C66FF867C}">
                  <a14:compatExt spid="_x0000_s129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85725</xdr:rowOff>
        </xdr:from>
        <xdr:to>
          <xdr:col>3</xdr:col>
          <xdr:colOff>28575</xdr:colOff>
          <xdr:row>48</xdr:row>
          <xdr:rowOff>28575</xdr:rowOff>
        </xdr:to>
        <xdr:sp macro="" textlink="">
          <xdr:nvSpPr>
            <xdr:cNvPr id="129045" name="Check Box 21" hidden="1">
              <a:extLst>
                <a:ext uri="{63B3BB69-23CF-44E3-9099-C40C66FF867C}">
                  <a14:compatExt spid="_x0000_s129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85725</xdr:rowOff>
        </xdr:from>
        <xdr:to>
          <xdr:col>3</xdr:col>
          <xdr:colOff>28575</xdr:colOff>
          <xdr:row>50</xdr:row>
          <xdr:rowOff>28575</xdr:rowOff>
        </xdr:to>
        <xdr:sp macro="" textlink="">
          <xdr:nvSpPr>
            <xdr:cNvPr id="129046" name="Check Box 22" hidden="1">
              <a:extLst>
                <a:ext uri="{63B3BB69-23CF-44E3-9099-C40C66FF867C}">
                  <a14:compatExt spid="_x0000_s129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85725</xdr:rowOff>
        </xdr:from>
        <xdr:to>
          <xdr:col>3</xdr:col>
          <xdr:colOff>28575</xdr:colOff>
          <xdr:row>52</xdr:row>
          <xdr:rowOff>28575</xdr:rowOff>
        </xdr:to>
        <xdr:sp macro="" textlink="">
          <xdr:nvSpPr>
            <xdr:cNvPr id="129047" name="Check Box 23" hidden="1">
              <a:extLst>
                <a:ext uri="{63B3BB69-23CF-44E3-9099-C40C66FF867C}">
                  <a14:compatExt spid="_x0000_s129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85725</xdr:rowOff>
        </xdr:from>
        <xdr:to>
          <xdr:col>3</xdr:col>
          <xdr:colOff>28575</xdr:colOff>
          <xdr:row>54</xdr:row>
          <xdr:rowOff>28575</xdr:rowOff>
        </xdr:to>
        <xdr:sp macro="" textlink="">
          <xdr:nvSpPr>
            <xdr:cNvPr id="129048" name="Check Box 24" hidden="1">
              <a:extLst>
                <a:ext uri="{63B3BB69-23CF-44E3-9099-C40C66FF867C}">
                  <a14:compatExt spid="_x0000_s129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85725</xdr:rowOff>
        </xdr:from>
        <xdr:to>
          <xdr:col>3</xdr:col>
          <xdr:colOff>28575</xdr:colOff>
          <xdr:row>56</xdr:row>
          <xdr:rowOff>28575</xdr:rowOff>
        </xdr:to>
        <xdr:sp macro="" textlink="">
          <xdr:nvSpPr>
            <xdr:cNvPr id="129049" name="Check Box 25" hidden="1">
              <a:extLst>
                <a:ext uri="{63B3BB69-23CF-44E3-9099-C40C66FF867C}">
                  <a14:compatExt spid="_x0000_s129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85725</xdr:rowOff>
        </xdr:from>
        <xdr:to>
          <xdr:col>3</xdr:col>
          <xdr:colOff>28575</xdr:colOff>
          <xdr:row>58</xdr:row>
          <xdr:rowOff>28575</xdr:rowOff>
        </xdr:to>
        <xdr:sp macro="" textlink="">
          <xdr:nvSpPr>
            <xdr:cNvPr id="129050" name="Check Box 26" hidden="1">
              <a:extLst>
                <a:ext uri="{63B3BB69-23CF-44E3-9099-C40C66FF867C}">
                  <a14:compatExt spid="_x0000_s129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85725</xdr:rowOff>
        </xdr:from>
        <xdr:to>
          <xdr:col>3</xdr:col>
          <xdr:colOff>28575</xdr:colOff>
          <xdr:row>60</xdr:row>
          <xdr:rowOff>28575</xdr:rowOff>
        </xdr:to>
        <xdr:sp macro="" textlink="">
          <xdr:nvSpPr>
            <xdr:cNvPr id="129051" name="Check Box 27" hidden="1">
              <a:extLst>
                <a:ext uri="{63B3BB69-23CF-44E3-9099-C40C66FF867C}">
                  <a14:compatExt spid="_x0000_s129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85725</xdr:rowOff>
        </xdr:from>
        <xdr:to>
          <xdr:col>3</xdr:col>
          <xdr:colOff>28575</xdr:colOff>
          <xdr:row>62</xdr:row>
          <xdr:rowOff>28575</xdr:rowOff>
        </xdr:to>
        <xdr:sp macro="" textlink="">
          <xdr:nvSpPr>
            <xdr:cNvPr id="129052" name="Check Box 28" hidden="1">
              <a:extLst>
                <a:ext uri="{63B3BB69-23CF-44E3-9099-C40C66FF867C}">
                  <a14:compatExt spid="_x0000_s129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4</xdr:col>
          <xdr:colOff>1028700</xdr:colOff>
          <xdr:row>4</xdr:row>
          <xdr:rowOff>28575</xdr:rowOff>
        </xdr:to>
        <xdr:sp macro="" textlink="">
          <xdr:nvSpPr>
            <xdr:cNvPr id="129053" name="Check Box 29" hidden="1">
              <a:extLst>
                <a:ext uri="{63B3BB69-23CF-44E3-9099-C40C66FF867C}">
                  <a14:compatExt spid="_x0000_s129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HFC from Industrial Product Use 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85725</xdr:rowOff>
        </xdr:from>
        <xdr:to>
          <xdr:col>4</xdr:col>
          <xdr:colOff>771525</xdr:colOff>
          <xdr:row>36</xdr:row>
          <xdr:rowOff>28575</xdr:rowOff>
        </xdr:to>
        <xdr:sp macro="" textlink="">
          <xdr:nvSpPr>
            <xdr:cNvPr id="129054" name="Check Box 30" hidden="1">
              <a:extLst>
                <a:ext uri="{63B3BB69-23CF-44E3-9099-C40C66FF867C}">
                  <a14:compatExt spid="_x0000_s129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HFC from Industrial Process not applicable)</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8</xdr:col>
          <xdr:colOff>9525</xdr:colOff>
          <xdr:row>4</xdr:row>
          <xdr:rowOff>28575</xdr:rowOff>
        </xdr:to>
        <xdr:sp macro="" textlink="">
          <xdr:nvSpPr>
            <xdr:cNvPr id="115717" name="Check Box 5" hidden="1">
              <a:extLst>
                <a:ext uri="{63B3BB69-23CF-44E3-9099-C40C66FF867C}">
                  <a14:compatExt spid="_x0000_s1157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PFC from Industrial Product Use 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xdr:row>
          <xdr:rowOff>161925</xdr:rowOff>
        </xdr:from>
        <xdr:to>
          <xdr:col>6</xdr:col>
          <xdr:colOff>95250</xdr:colOff>
          <xdr:row>6</xdr:row>
          <xdr:rowOff>38100</xdr:rowOff>
        </xdr:to>
        <xdr:sp macro="" textlink="">
          <xdr:nvSpPr>
            <xdr:cNvPr id="115718" name="Check Box 6" hidden="1">
              <a:extLst>
                <a:ext uri="{63B3BB69-23CF-44E3-9099-C40C66FF867C}">
                  <a14:compatExt spid="_x0000_s1157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xdr:row>
          <xdr:rowOff>95250</xdr:rowOff>
        </xdr:from>
        <xdr:to>
          <xdr:col>6</xdr:col>
          <xdr:colOff>95250</xdr:colOff>
          <xdr:row>8</xdr:row>
          <xdr:rowOff>38100</xdr:rowOff>
        </xdr:to>
        <xdr:sp macro="" textlink="">
          <xdr:nvSpPr>
            <xdr:cNvPr id="115719" name="Check Box 7" hidden="1">
              <a:extLst>
                <a:ext uri="{63B3BB69-23CF-44E3-9099-C40C66FF867C}">
                  <a14:compatExt spid="_x0000_s1157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95250</xdr:rowOff>
        </xdr:from>
        <xdr:to>
          <xdr:col>6</xdr:col>
          <xdr:colOff>95250</xdr:colOff>
          <xdr:row>10</xdr:row>
          <xdr:rowOff>38100</xdr:rowOff>
        </xdr:to>
        <xdr:sp macro="" textlink="">
          <xdr:nvSpPr>
            <xdr:cNvPr id="115720" name="Check Box 8" hidden="1">
              <a:extLst>
                <a:ext uri="{63B3BB69-23CF-44E3-9099-C40C66FF867C}">
                  <a14:compatExt spid="_x0000_s1157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95250</xdr:rowOff>
        </xdr:from>
        <xdr:to>
          <xdr:col>6</xdr:col>
          <xdr:colOff>95250</xdr:colOff>
          <xdr:row>12</xdr:row>
          <xdr:rowOff>38100</xdr:rowOff>
        </xdr:to>
        <xdr:sp macro="" textlink="">
          <xdr:nvSpPr>
            <xdr:cNvPr id="115721" name="Check Box 9" hidden="1">
              <a:extLst>
                <a:ext uri="{63B3BB69-23CF-44E3-9099-C40C66FF867C}">
                  <a14:compatExt spid="_x0000_s1157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95250</xdr:rowOff>
        </xdr:from>
        <xdr:to>
          <xdr:col>6</xdr:col>
          <xdr:colOff>95250</xdr:colOff>
          <xdr:row>14</xdr:row>
          <xdr:rowOff>38100</xdr:rowOff>
        </xdr:to>
        <xdr:sp macro="" textlink="">
          <xdr:nvSpPr>
            <xdr:cNvPr id="115722" name="Check Box 10" hidden="1">
              <a:extLst>
                <a:ext uri="{63B3BB69-23CF-44E3-9099-C40C66FF867C}">
                  <a14:compatExt spid="_x0000_s1157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95250</xdr:rowOff>
        </xdr:from>
        <xdr:to>
          <xdr:col>6</xdr:col>
          <xdr:colOff>95250</xdr:colOff>
          <xdr:row>16</xdr:row>
          <xdr:rowOff>38100</xdr:rowOff>
        </xdr:to>
        <xdr:sp macro="" textlink="">
          <xdr:nvSpPr>
            <xdr:cNvPr id="115723" name="Check Box 11" hidden="1">
              <a:extLst>
                <a:ext uri="{63B3BB69-23CF-44E3-9099-C40C66FF867C}">
                  <a14:compatExt spid="_x0000_s1157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104775</xdr:rowOff>
        </xdr:from>
        <xdr:to>
          <xdr:col>6</xdr:col>
          <xdr:colOff>104775</xdr:colOff>
          <xdr:row>18</xdr:row>
          <xdr:rowOff>47625</xdr:rowOff>
        </xdr:to>
        <xdr:sp macro="" textlink="">
          <xdr:nvSpPr>
            <xdr:cNvPr id="115724" name="Check Box 12" hidden="1">
              <a:extLst>
                <a:ext uri="{63B3BB69-23CF-44E3-9099-C40C66FF867C}">
                  <a14:compatExt spid="_x0000_s1157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47625</xdr:rowOff>
        </xdr:from>
        <xdr:to>
          <xdr:col>7</xdr:col>
          <xdr:colOff>1209675</xdr:colOff>
          <xdr:row>23</xdr:row>
          <xdr:rowOff>28575</xdr:rowOff>
        </xdr:to>
        <xdr:sp macro="" textlink="">
          <xdr:nvSpPr>
            <xdr:cNvPr id="115725" name="Check Box 13" hidden="1">
              <a:extLst>
                <a:ext uri="{63B3BB69-23CF-44E3-9099-C40C66FF867C}">
                  <a14:compatExt spid="_x0000_s1157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PFC from Industrial Process 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200025</xdr:rowOff>
        </xdr:from>
        <xdr:to>
          <xdr:col>6</xdr:col>
          <xdr:colOff>95250</xdr:colOff>
          <xdr:row>25</xdr:row>
          <xdr:rowOff>47625</xdr:rowOff>
        </xdr:to>
        <xdr:sp macro="" textlink="">
          <xdr:nvSpPr>
            <xdr:cNvPr id="115726" name="Check Box 14" hidden="1">
              <a:extLst>
                <a:ext uri="{63B3BB69-23CF-44E3-9099-C40C66FF867C}">
                  <a14:compatExt spid="_x0000_s1157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95250</xdr:rowOff>
        </xdr:from>
        <xdr:to>
          <xdr:col>6</xdr:col>
          <xdr:colOff>95250</xdr:colOff>
          <xdr:row>27</xdr:row>
          <xdr:rowOff>38100</xdr:rowOff>
        </xdr:to>
        <xdr:sp macro="" textlink="">
          <xdr:nvSpPr>
            <xdr:cNvPr id="115727" name="Check Box 15" hidden="1">
              <a:extLst>
                <a:ext uri="{63B3BB69-23CF-44E3-9099-C40C66FF867C}">
                  <a14:compatExt spid="_x0000_s1157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95250</xdr:rowOff>
        </xdr:from>
        <xdr:to>
          <xdr:col>6</xdr:col>
          <xdr:colOff>95250</xdr:colOff>
          <xdr:row>29</xdr:row>
          <xdr:rowOff>38100</xdr:rowOff>
        </xdr:to>
        <xdr:sp macro="" textlink="">
          <xdr:nvSpPr>
            <xdr:cNvPr id="115728" name="Check Box 16" hidden="1">
              <a:extLst>
                <a:ext uri="{63B3BB69-23CF-44E3-9099-C40C66FF867C}">
                  <a14:compatExt spid="_x0000_s1157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95250</xdr:rowOff>
        </xdr:from>
        <xdr:to>
          <xdr:col>6</xdr:col>
          <xdr:colOff>95250</xdr:colOff>
          <xdr:row>31</xdr:row>
          <xdr:rowOff>38100</xdr:rowOff>
        </xdr:to>
        <xdr:sp macro="" textlink="">
          <xdr:nvSpPr>
            <xdr:cNvPr id="115729" name="Check Box 17" hidden="1">
              <a:extLst>
                <a:ext uri="{63B3BB69-23CF-44E3-9099-C40C66FF867C}">
                  <a14:compatExt spid="_x0000_s1157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95250</xdr:rowOff>
        </xdr:from>
        <xdr:to>
          <xdr:col>6</xdr:col>
          <xdr:colOff>95250</xdr:colOff>
          <xdr:row>33</xdr:row>
          <xdr:rowOff>38100</xdr:rowOff>
        </xdr:to>
        <xdr:sp macro="" textlink="">
          <xdr:nvSpPr>
            <xdr:cNvPr id="115730" name="Check Box 18" hidden="1">
              <a:extLst>
                <a:ext uri="{63B3BB69-23CF-44E3-9099-C40C66FF867C}">
                  <a14:compatExt spid="_x0000_s1157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104775</xdr:rowOff>
        </xdr:from>
        <xdr:to>
          <xdr:col>6</xdr:col>
          <xdr:colOff>95250</xdr:colOff>
          <xdr:row>35</xdr:row>
          <xdr:rowOff>47625</xdr:rowOff>
        </xdr:to>
        <xdr:sp macro="" textlink="">
          <xdr:nvSpPr>
            <xdr:cNvPr id="115731" name="Check Box 19" hidden="1">
              <a:extLst>
                <a:ext uri="{63B3BB69-23CF-44E3-9099-C40C66FF867C}">
                  <a14:compatExt spid="_x0000_s1157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104775</xdr:rowOff>
        </xdr:from>
        <xdr:to>
          <xdr:col>6</xdr:col>
          <xdr:colOff>95250</xdr:colOff>
          <xdr:row>37</xdr:row>
          <xdr:rowOff>47625</xdr:rowOff>
        </xdr:to>
        <xdr:sp macro="" textlink="">
          <xdr:nvSpPr>
            <xdr:cNvPr id="115732" name="Check Box 20" hidden="1">
              <a:extLst>
                <a:ext uri="{63B3BB69-23CF-44E3-9099-C40C66FF867C}">
                  <a14:compatExt spid="_x0000_s1157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123825</xdr:rowOff>
        </xdr:from>
        <xdr:to>
          <xdr:col>6</xdr:col>
          <xdr:colOff>95250</xdr:colOff>
          <xdr:row>43</xdr:row>
          <xdr:rowOff>38100</xdr:rowOff>
        </xdr:to>
        <xdr:sp macro="" textlink="">
          <xdr:nvSpPr>
            <xdr:cNvPr id="115733" name="Check Box 21" hidden="1">
              <a:extLst>
                <a:ext uri="{63B3BB69-23CF-44E3-9099-C40C66FF867C}">
                  <a14:compatExt spid="_x0000_s1157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44</xdr:row>
          <xdr:rowOff>123825</xdr:rowOff>
        </xdr:from>
        <xdr:to>
          <xdr:col>6</xdr:col>
          <xdr:colOff>95250</xdr:colOff>
          <xdr:row>46</xdr:row>
          <xdr:rowOff>38100</xdr:rowOff>
        </xdr:to>
        <xdr:sp macro="" textlink="">
          <xdr:nvSpPr>
            <xdr:cNvPr id="115734" name="Check Box 22" hidden="1">
              <a:extLst>
                <a:ext uri="{63B3BB69-23CF-44E3-9099-C40C66FF867C}">
                  <a14:compatExt spid="_x0000_s115734"/>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xdr:col>
      <xdr:colOff>9525</xdr:colOff>
      <xdr:row>8</xdr:row>
      <xdr:rowOff>0</xdr:rowOff>
    </xdr:from>
    <xdr:to>
      <xdr:col>14</xdr:col>
      <xdr:colOff>1190625</xdr:colOff>
      <xdr:row>8</xdr:row>
      <xdr:rowOff>0</xdr:rowOff>
    </xdr:to>
    <xdr:sp macro="" textlink="">
      <xdr:nvSpPr>
        <xdr:cNvPr id="171251" name="Text Box 2"/>
        <xdr:cNvSpPr txBox="1">
          <a:spLocks noChangeArrowheads="1"/>
        </xdr:cNvSpPr>
      </xdr:nvSpPr>
      <xdr:spPr bwMode="auto">
        <a:xfrm>
          <a:off x="190500" y="1114425"/>
          <a:ext cx="6115050"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19050</xdr:colOff>
          <xdr:row>5</xdr:row>
          <xdr:rowOff>114300</xdr:rowOff>
        </xdr:from>
        <xdr:to>
          <xdr:col>6</xdr:col>
          <xdr:colOff>95250</xdr:colOff>
          <xdr:row>7</xdr:row>
          <xdr:rowOff>19050</xdr:rowOff>
        </xdr:to>
        <xdr:sp macro="" textlink="">
          <xdr:nvSpPr>
            <xdr:cNvPr id="117645" name="Check Box 909" hidden="1">
              <a:extLst>
                <a:ext uri="{63B3BB69-23CF-44E3-9099-C40C66FF867C}">
                  <a14:compatExt spid="_x0000_s1176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114300</xdr:rowOff>
        </xdr:from>
        <xdr:to>
          <xdr:col>6</xdr:col>
          <xdr:colOff>95250</xdr:colOff>
          <xdr:row>11</xdr:row>
          <xdr:rowOff>19050</xdr:rowOff>
        </xdr:to>
        <xdr:sp macro="" textlink="">
          <xdr:nvSpPr>
            <xdr:cNvPr id="117646" name="Check Box 910" hidden="1">
              <a:extLst>
                <a:ext uri="{63B3BB69-23CF-44E3-9099-C40C66FF867C}">
                  <a14:compatExt spid="_x0000_s1176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142875</xdr:rowOff>
        </xdr:from>
        <xdr:to>
          <xdr:col>6</xdr:col>
          <xdr:colOff>95250</xdr:colOff>
          <xdr:row>17</xdr:row>
          <xdr:rowOff>47625</xdr:rowOff>
        </xdr:to>
        <xdr:sp macro="" textlink="">
          <xdr:nvSpPr>
            <xdr:cNvPr id="117647" name="Check Box 911" hidden="1">
              <a:extLst>
                <a:ext uri="{63B3BB69-23CF-44E3-9099-C40C66FF867C}">
                  <a14:compatExt spid="_x0000_s1176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142875</xdr:rowOff>
        </xdr:from>
        <xdr:to>
          <xdr:col>6</xdr:col>
          <xdr:colOff>95250</xdr:colOff>
          <xdr:row>21</xdr:row>
          <xdr:rowOff>47625</xdr:rowOff>
        </xdr:to>
        <xdr:sp macro="" textlink="">
          <xdr:nvSpPr>
            <xdr:cNvPr id="117648" name="Check Box 912" hidden="1">
              <a:extLst>
                <a:ext uri="{63B3BB69-23CF-44E3-9099-C40C66FF867C}">
                  <a14:compatExt spid="_x0000_s1176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142875</xdr:rowOff>
        </xdr:from>
        <xdr:to>
          <xdr:col>6</xdr:col>
          <xdr:colOff>95250</xdr:colOff>
          <xdr:row>25</xdr:row>
          <xdr:rowOff>47625</xdr:rowOff>
        </xdr:to>
        <xdr:sp macro="" textlink="">
          <xdr:nvSpPr>
            <xdr:cNvPr id="117649" name="Check Box 913" hidden="1">
              <a:extLst>
                <a:ext uri="{63B3BB69-23CF-44E3-9099-C40C66FF867C}">
                  <a14:compatExt spid="_x0000_s117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31</xdr:row>
          <xdr:rowOff>0</xdr:rowOff>
        </xdr:from>
        <xdr:to>
          <xdr:col>7</xdr:col>
          <xdr:colOff>47625</xdr:colOff>
          <xdr:row>32</xdr:row>
          <xdr:rowOff>28575</xdr:rowOff>
        </xdr:to>
        <xdr:sp macro="" textlink="">
          <xdr:nvSpPr>
            <xdr:cNvPr id="117650" name="Check Box 914" hidden="1">
              <a:extLst>
                <a:ext uri="{63B3BB69-23CF-44E3-9099-C40C66FF867C}">
                  <a14:compatExt spid="_x0000_s117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32</xdr:row>
          <xdr:rowOff>85725</xdr:rowOff>
        </xdr:from>
        <xdr:to>
          <xdr:col>7</xdr:col>
          <xdr:colOff>47625</xdr:colOff>
          <xdr:row>34</xdr:row>
          <xdr:rowOff>19050</xdr:rowOff>
        </xdr:to>
        <xdr:sp macro="" textlink="">
          <xdr:nvSpPr>
            <xdr:cNvPr id="117651" name="Check Box 915" hidden="1">
              <a:extLst>
                <a:ext uri="{63B3BB69-23CF-44E3-9099-C40C66FF867C}">
                  <a14:compatExt spid="_x0000_s1176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35</xdr:row>
          <xdr:rowOff>0</xdr:rowOff>
        </xdr:from>
        <xdr:to>
          <xdr:col>7</xdr:col>
          <xdr:colOff>47625</xdr:colOff>
          <xdr:row>38</xdr:row>
          <xdr:rowOff>28575</xdr:rowOff>
        </xdr:to>
        <xdr:sp macro="" textlink="">
          <xdr:nvSpPr>
            <xdr:cNvPr id="117652" name="Check Box 916" hidden="1">
              <a:extLst>
                <a:ext uri="{63B3BB69-23CF-44E3-9099-C40C66FF867C}">
                  <a14:compatExt spid="_x0000_s117652"/>
                </a:ext>
              </a:extLst>
            </xdr:cNvPr>
            <xdr:cNvSpPr/>
          </xdr:nvSpPr>
          <xdr:spPr>
            <a:xfrm>
              <a:off x="0" y="0"/>
              <a:ext cx="0" cy="0"/>
            </a:xfrm>
            <a:prstGeom prst="rect">
              <a:avLst/>
            </a:prstGeom>
          </xdr:spPr>
        </xdr:sp>
        <xdr:clientData/>
      </xdr:twoCellAnchor>
    </mc:Choice>
    <mc:Fallback/>
  </mc:AlternateContent>
  <xdr:twoCellAnchor>
    <xdr:from>
      <xdr:col>5</xdr:col>
      <xdr:colOff>148591</xdr:colOff>
      <xdr:row>30</xdr:row>
      <xdr:rowOff>163</xdr:rowOff>
    </xdr:from>
    <xdr:to>
      <xdr:col>6</xdr:col>
      <xdr:colOff>120174</xdr:colOff>
      <xdr:row>31</xdr:row>
      <xdr:rowOff>4</xdr:rowOff>
    </xdr:to>
    <xdr:sp macro="" textlink="">
      <xdr:nvSpPr>
        <xdr:cNvPr id="50" name="Rectangle 42"/>
        <xdr:cNvSpPr>
          <a:spLocks noChangeArrowheads="1"/>
        </xdr:cNvSpPr>
      </xdr:nvSpPr>
      <xdr:spPr bwMode="auto">
        <a:xfrm>
          <a:off x="1693546" y="5778028"/>
          <a:ext cx="200183" cy="9890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14</xdr:col>
          <xdr:colOff>85725</xdr:colOff>
          <xdr:row>32</xdr:row>
          <xdr:rowOff>28575</xdr:rowOff>
        </xdr:to>
        <xdr:sp macro="" textlink="">
          <xdr:nvSpPr>
            <xdr:cNvPr id="117654" name="Check Box 918" hidden="1">
              <a:extLst>
                <a:ext uri="{63B3BB69-23CF-44E3-9099-C40C66FF867C}">
                  <a14:compatExt spid="_x0000_s1176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14</xdr:col>
          <xdr:colOff>85725</xdr:colOff>
          <xdr:row>38</xdr:row>
          <xdr:rowOff>28575</xdr:rowOff>
        </xdr:to>
        <xdr:sp macro="" textlink="">
          <xdr:nvSpPr>
            <xdr:cNvPr id="117655" name="Check Box 919" hidden="1">
              <a:extLst>
                <a:ext uri="{63B3BB69-23CF-44E3-9099-C40C66FF867C}">
                  <a14:compatExt spid="_x0000_s117655"/>
                </a:ext>
              </a:extLst>
            </xdr:cNvPr>
            <xdr:cNvSpPr/>
          </xdr:nvSpPr>
          <xdr:spPr>
            <a:xfrm>
              <a:off x="0" y="0"/>
              <a:ext cx="0" cy="0"/>
            </a:xfrm>
            <a:prstGeom prst="rect">
              <a:avLst/>
            </a:prstGeom>
          </xdr:spPr>
        </xdr:sp>
        <xdr:clientData/>
      </xdr:twoCellAnchor>
    </mc:Choice>
    <mc:Fallback/>
  </mc:AlternateContent>
  <xdr:twoCellAnchor>
    <xdr:from>
      <xdr:col>13</xdr:col>
      <xdr:colOff>0</xdr:colOff>
      <xdr:row>30</xdr:row>
      <xdr:rowOff>0</xdr:rowOff>
    </xdr:from>
    <xdr:to>
      <xdr:col>13</xdr:col>
      <xdr:colOff>160276</xdr:colOff>
      <xdr:row>31</xdr:row>
      <xdr:rowOff>3651</xdr:rowOff>
    </xdr:to>
    <xdr:sp macro="" textlink="">
      <xdr:nvSpPr>
        <xdr:cNvPr id="54" name="Rectangle 42"/>
        <xdr:cNvSpPr>
          <a:spLocks noChangeArrowheads="1"/>
        </xdr:cNvSpPr>
      </xdr:nvSpPr>
      <xdr:spPr bwMode="auto">
        <a:xfrm>
          <a:off x="5191125" y="5781675"/>
          <a:ext cx="169704" cy="9890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mc:AlternateContent xmlns:mc="http://schemas.openxmlformats.org/markup-compatibility/2006">
    <mc:Choice xmlns:a14="http://schemas.microsoft.com/office/drawing/2010/main" Requires="a14">
      <xdr:twoCellAnchor editAs="oneCell">
        <xdr:from>
          <xdr:col>8</xdr:col>
          <xdr:colOff>66675</xdr:colOff>
          <xdr:row>30</xdr:row>
          <xdr:rowOff>85725</xdr:rowOff>
        </xdr:from>
        <xdr:to>
          <xdr:col>9</xdr:col>
          <xdr:colOff>85725</xdr:colOff>
          <xdr:row>32</xdr:row>
          <xdr:rowOff>19050</xdr:rowOff>
        </xdr:to>
        <xdr:sp macro="" textlink="">
          <xdr:nvSpPr>
            <xdr:cNvPr id="117657" name="Check Box 921" hidden="1">
              <a:extLst>
                <a:ext uri="{63B3BB69-23CF-44E3-9099-C40C66FF867C}">
                  <a14:compatExt spid="_x0000_s1176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76200</xdr:rowOff>
        </xdr:from>
        <xdr:to>
          <xdr:col>9</xdr:col>
          <xdr:colOff>85725</xdr:colOff>
          <xdr:row>34</xdr:row>
          <xdr:rowOff>9525</xdr:rowOff>
        </xdr:to>
        <xdr:sp macro="" textlink="">
          <xdr:nvSpPr>
            <xdr:cNvPr id="117658" name="Check Box 922" hidden="1">
              <a:extLst>
                <a:ext uri="{63B3BB69-23CF-44E3-9099-C40C66FF867C}">
                  <a14:compatExt spid="_x0000_s117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85725</xdr:rowOff>
        </xdr:from>
        <xdr:to>
          <xdr:col>9</xdr:col>
          <xdr:colOff>85725</xdr:colOff>
          <xdr:row>38</xdr:row>
          <xdr:rowOff>19050</xdr:rowOff>
        </xdr:to>
        <xdr:sp macro="" textlink="">
          <xdr:nvSpPr>
            <xdr:cNvPr id="117659" name="Check Box 923" hidden="1">
              <a:extLst>
                <a:ext uri="{63B3BB69-23CF-44E3-9099-C40C66FF867C}">
                  <a14:compatExt spid="_x0000_s117659"/>
                </a:ext>
              </a:extLst>
            </xdr:cNvPr>
            <xdr:cNvSpPr/>
          </xdr:nvSpPr>
          <xdr:spPr>
            <a:xfrm>
              <a:off x="0" y="0"/>
              <a:ext cx="0" cy="0"/>
            </a:xfrm>
            <a:prstGeom prst="rect">
              <a:avLst/>
            </a:prstGeom>
          </xdr:spPr>
        </xdr:sp>
        <xdr:clientData/>
      </xdr:twoCellAnchor>
    </mc:Choice>
    <mc:Fallback/>
  </mc:AlternateContent>
  <xdr:twoCellAnchor>
    <xdr:from>
      <xdr:col>8</xdr:col>
      <xdr:colOff>74296</xdr:colOff>
      <xdr:row>29</xdr:row>
      <xdr:rowOff>123825</xdr:rowOff>
    </xdr:from>
    <xdr:to>
      <xdr:col>8</xdr:col>
      <xdr:colOff>280079</xdr:colOff>
      <xdr:row>30</xdr:row>
      <xdr:rowOff>89376</xdr:rowOff>
    </xdr:to>
    <xdr:sp macro="" textlink="">
      <xdr:nvSpPr>
        <xdr:cNvPr id="59" name="Rectangle 42"/>
        <xdr:cNvSpPr>
          <a:spLocks noChangeArrowheads="1"/>
        </xdr:cNvSpPr>
      </xdr:nvSpPr>
      <xdr:spPr bwMode="auto">
        <a:xfrm>
          <a:off x="2950846" y="5772150"/>
          <a:ext cx="200183" cy="9890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mc:AlternateContent xmlns:mc="http://schemas.openxmlformats.org/markup-compatibility/2006">
    <mc:Choice xmlns:a14="http://schemas.microsoft.com/office/drawing/2010/main" Requires="a14">
      <xdr:twoCellAnchor editAs="oneCell">
        <xdr:from>
          <xdr:col>10</xdr:col>
          <xdr:colOff>19050</xdr:colOff>
          <xdr:row>30</xdr:row>
          <xdr:rowOff>85725</xdr:rowOff>
        </xdr:from>
        <xdr:to>
          <xdr:col>11</xdr:col>
          <xdr:colOff>95250</xdr:colOff>
          <xdr:row>32</xdr:row>
          <xdr:rowOff>19050</xdr:rowOff>
        </xdr:to>
        <xdr:sp macro="" textlink="">
          <xdr:nvSpPr>
            <xdr:cNvPr id="117661" name="Check Box 925" hidden="1">
              <a:extLst>
                <a:ext uri="{63B3BB69-23CF-44E3-9099-C40C66FF867C}">
                  <a14:compatExt spid="_x0000_s1176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85725</xdr:rowOff>
        </xdr:from>
        <xdr:to>
          <xdr:col>9</xdr:col>
          <xdr:colOff>85725</xdr:colOff>
          <xdr:row>34</xdr:row>
          <xdr:rowOff>19050</xdr:rowOff>
        </xdr:to>
        <xdr:sp macro="" textlink="">
          <xdr:nvSpPr>
            <xdr:cNvPr id="117662" name="Check Box 926" hidden="1">
              <a:extLst>
                <a:ext uri="{63B3BB69-23CF-44E3-9099-C40C66FF867C}">
                  <a14:compatExt spid="_x0000_s1176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85725</xdr:rowOff>
        </xdr:from>
        <xdr:to>
          <xdr:col>9</xdr:col>
          <xdr:colOff>85725</xdr:colOff>
          <xdr:row>38</xdr:row>
          <xdr:rowOff>19050</xdr:rowOff>
        </xdr:to>
        <xdr:sp macro="" textlink="">
          <xdr:nvSpPr>
            <xdr:cNvPr id="117663" name="Check Box 927" hidden="1">
              <a:extLst>
                <a:ext uri="{63B3BB69-23CF-44E3-9099-C40C66FF867C}">
                  <a14:compatExt spid="_x0000_s11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85725</xdr:rowOff>
        </xdr:from>
        <xdr:to>
          <xdr:col>11</xdr:col>
          <xdr:colOff>95250</xdr:colOff>
          <xdr:row>38</xdr:row>
          <xdr:rowOff>19050</xdr:rowOff>
        </xdr:to>
        <xdr:sp macro="" textlink="">
          <xdr:nvSpPr>
            <xdr:cNvPr id="117664" name="Check Box 928" hidden="1">
              <a:extLst>
                <a:ext uri="{63B3BB69-23CF-44E3-9099-C40C66FF867C}">
                  <a14:compatExt spid="_x0000_s117664"/>
                </a:ext>
              </a:extLst>
            </xdr:cNvPr>
            <xdr:cNvSpPr/>
          </xdr:nvSpPr>
          <xdr:spPr>
            <a:xfrm>
              <a:off x="0" y="0"/>
              <a:ext cx="0" cy="0"/>
            </a:xfrm>
            <a:prstGeom prst="rect">
              <a:avLst/>
            </a:prstGeom>
          </xdr:spPr>
        </xdr:sp>
        <xdr:clientData/>
      </xdr:twoCellAnchor>
    </mc:Choice>
    <mc:Fallback/>
  </mc:AlternateContent>
  <xdr:twoCellAnchor>
    <xdr:from>
      <xdr:col>10</xdr:col>
      <xdr:colOff>17146</xdr:colOff>
      <xdr:row>29</xdr:row>
      <xdr:rowOff>125730</xdr:rowOff>
    </xdr:from>
    <xdr:to>
      <xdr:col>10</xdr:col>
      <xdr:colOff>215579</xdr:colOff>
      <xdr:row>31</xdr:row>
      <xdr:rowOff>3651</xdr:rowOff>
    </xdr:to>
    <xdr:sp macro="" textlink="">
      <xdr:nvSpPr>
        <xdr:cNvPr id="66" name="Rectangle 42"/>
        <xdr:cNvSpPr>
          <a:spLocks noChangeArrowheads="1"/>
        </xdr:cNvSpPr>
      </xdr:nvSpPr>
      <xdr:spPr bwMode="auto">
        <a:xfrm>
          <a:off x="4084321" y="5781675"/>
          <a:ext cx="200183" cy="9890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38100</xdr:rowOff>
        </xdr:from>
        <xdr:to>
          <xdr:col>7</xdr:col>
          <xdr:colOff>228600</xdr:colOff>
          <xdr:row>8</xdr:row>
          <xdr:rowOff>9525</xdr:rowOff>
        </xdr:to>
        <xdr:sp macro="" textlink="">
          <xdr:nvSpPr>
            <xdr:cNvPr id="143361" name="Drop Down 1" hidden="1">
              <a:extLst>
                <a:ext uri="{63B3BB69-23CF-44E3-9099-C40C66FF867C}">
                  <a14:compatExt spid="_x0000_s143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7</xdr:col>
          <xdr:colOff>228600</xdr:colOff>
          <xdr:row>11</xdr:row>
          <xdr:rowOff>0</xdr:rowOff>
        </xdr:to>
        <xdr:sp macro="" textlink="">
          <xdr:nvSpPr>
            <xdr:cNvPr id="143362" name="Drop Down 2" hidden="1">
              <a:extLst>
                <a:ext uri="{63B3BB69-23CF-44E3-9099-C40C66FF867C}">
                  <a14:compatExt spid="_x0000_s143362"/>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0</xdr:colOff>
      <xdr:row>6</xdr:row>
      <xdr:rowOff>0</xdr:rowOff>
    </xdr:to>
    <xdr:sp macro="" textlink="">
      <xdr:nvSpPr>
        <xdr:cNvPr id="6" name="Text Box 33"/>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6</xdr:row>
      <xdr:rowOff>0</xdr:rowOff>
    </xdr:from>
    <xdr:to>
      <xdr:col>1</xdr:col>
      <xdr:colOff>0</xdr:colOff>
      <xdr:row>6</xdr:row>
      <xdr:rowOff>0</xdr:rowOff>
    </xdr:to>
    <xdr:sp macro="" textlink="">
      <xdr:nvSpPr>
        <xdr:cNvPr id="7" name="Text Box 34"/>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8</xdr:row>
          <xdr:rowOff>257175</xdr:rowOff>
        </xdr:from>
        <xdr:to>
          <xdr:col>3</xdr:col>
          <xdr:colOff>57150</xdr:colOff>
          <xdr:row>10</xdr:row>
          <xdr:rowOff>28575</xdr:rowOff>
        </xdr:to>
        <xdr:sp macro="" textlink="">
          <xdr:nvSpPr>
            <xdr:cNvPr id="119004" name="Check Box 220" hidden="1">
              <a:extLst>
                <a:ext uri="{63B3BB69-23CF-44E3-9099-C40C66FF867C}">
                  <a14:compatExt spid="_x0000_s1190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38100</xdr:rowOff>
        </xdr:from>
        <xdr:to>
          <xdr:col>3</xdr:col>
          <xdr:colOff>57150</xdr:colOff>
          <xdr:row>12</xdr:row>
          <xdr:rowOff>38100</xdr:rowOff>
        </xdr:to>
        <xdr:sp macro="" textlink="">
          <xdr:nvSpPr>
            <xdr:cNvPr id="119005" name="Check Box 221" hidden="1">
              <a:extLst>
                <a:ext uri="{63B3BB69-23CF-44E3-9099-C40C66FF867C}">
                  <a14:compatExt spid="_x0000_s119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38100</xdr:rowOff>
        </xdr:from>
        <xdr:to>
          <xdr:col>3</xdr:col>
          <xdr:colOff>57150</xdr:colOff>
          <xdr:row>14</xdr:row>
          <xdr:rowOff>38100</xdr:rowOff>
        </xdr:to>
        <xdr:sp macro="" textlink="">
          <xdr:nvSpPr>
            <xdr:cNvPr id="119006" name="Check Box 222" hidden="1">
              <a:extLst>
                <a:ext uri="{63B3BB69-23CF-44E3-9099-C40C66FF867C}">
                  <a14:compatExt spid="_x0000_s119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38100</xdr:rowOff>
        </xdr:from>
        <xdr:to>
          <xdr:col>3</xdr:col>
          <xdr:colOff>57150</xdr:colOff>
          <xdr:row>16</xdr:row>
          <xdr:rowOff>38100</xdr:rowOff>
        </xdr:to>
        <xdr:sp macro="" textlink="">
          <xdr:nvSpPr>
            <xdr:cNvPr id="119007" name="Check Box 223" hidden="1">
              <a:extLst>
                <a:ext uri="{63B3BB69-23CF-44E3-9099-C40C66FF867C}">
                  <a14:compatExt spid="_x0000_s119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38100</xdr:rowOff>
        </xdr:from>
        <xdr:to>
          <xdr:col>3</xdr:col>
          <xdr:colOff>57150</xdr:colOff>
          <xdr:row>18</xdr:row>
          <xdr:rowOff>38100</xdr:rowOff>
        </xdr:to>
        <xdr:sp macro="" textlink="">
          <xdr:nvSpPr>
            <xdr:cNvPr id="119008" name="Check Box 224" hidden="1">
              <a:extLst>
                <a:ext uri="{63B3BB69-23CF-44E3-9099-C40C66FF867C}">
                  <a14:compatExt spid="_x0000_s1190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38100</xdr:rowOff>
        </xdr:from>
        <xdr:to>
          <xdr:col>3</xdr:col>
          <xdr:colOff>57150</xdr:colOff>
          <xdr:row>20</xdr:row>
          <xdr:rowOff>47625</xdr:rowOff>
        </xdr:to>
        <xdr:sp macro="" textlink="">
          <xdr:nvSpPr>
            <xdr:cNvPr id="119009" name="Check Box 225" hidden="1">
              <a:extLst>
                <a:ext uri="{63B3BB69-23CF-44E3-9099-C40C66FF867C}">
                  <a14:compatExt spid="_x0000_s119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38100</xdr:rowOff>
        </xdr:from>
        <xdr:to>
          <xdr:col>3</xdr:col>
          <xdr:colOff>57150</xdr:colOff>
          <xdr:row>22</xdr:row>
          <xdr:rowOff>28575</xdr:rowOff>
        </xdr:to>
        <xdr:sp macro="" textlink="">
          <xdr:nvSpPr>
            <xdr:cNvPr id="119010" name="Check Box 226" hidden="1">
              <a:extLst>
                <a:ext uri="{63B3BB69-23CF-44E3-9099-C40C66FF867C}">
                  <a14:compatExt spid="_x0000_s1190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38100</xdr:rowOff>
        </xdr:from>
        <xdr:to>
          <xdr:col>3</xdr:col>
          <xdr:colOff>57150</xdr:colOff>
          <xdr:row>24</xdr:row>
          <xdr:rowOff>38100</xdr:rowOff>
        </xdr:to>
        <xdr:sp macro="" textlink="">
          <xdr:nvSpPr>
            <xdr:cNvPr id="119011" name="Check Box 227" hidden="1">
              <a:extLst>
                <a:ext uri="{63B3BB69-23CF-44E3-9099-C40C66FF867C}">
                  <a14:compatExt spid="_x0000_s1190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0</xdr:rowOff>
        </xdr:from>
        <xdr:to>
          <xdr:col>3</xdr:col>
          <xdr:colOff>1000125</xdr:colOff>
          <xdr:row>62</xdr:row>
          <xdr:rowOff>47625</xdr:rowOff>
        </xdr:to>
        <xdr:sp macro="" textlink="">
          <xdr:nvSpPr>
            <xdr:cNvPr id="119012" name="Drop Down 228" hidden="1">
              <a:extLst>
                <a:ext uri="{63B3BB69-23CF-44E3-9099-C40C66FF867C}">
                  <a14:compatExt spid="_x0000_s1190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24</xdr:row>
          <xdr:rowOff>38100</xdr:rowOff>
        </xdr:from>
        <xdr:to>
          <xdr:col>3</xdr:col>
          <xdr:colOff>57150</xdr:colOff>
          <xdr:row>26</xdr:row>
          <xdr:rowOff>38100</xdr:rowOff>
        </xdr:to>
        <xdr:sp macro="" textlink="">
          <xdr:nvSpPr>
            <xdr:cNvPr id="119013" name="Check Box 229" hidden="1">
              <a:extLst>
                <a:ext uri="{63B3BB69-23CF-44E3-9099-C40C66FF867C}">
                  <a14:compatExt spid="_x0000_s119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xdr:row>
          <xdr:rowOff>38100</xdr:rowOff>
        </xdr:from>
        <xdr:to>
          <xdr:col>3</xdr:col>
          <xdr:colOff>57150</xdr:colOff>
          <xdr:row>28</xdr:row>
          <xdr:rowOff>38100</xdr:rowOff>
        </xdr:to>
        <xdr:sp macro="" textlink="">
          <xdr:nvSpPr>
            <xdr:cNvPr id="119014" name="Check Box 230" hidden="1">
              <a:extLst>
                <a:ext uri="{63B3BB69-23CF-44E3-9099-C40C66FF867C}">
                  <a14:compatExt spid="_x0000_s1190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38100</xdr:rowOff>
        </xdr:from>
        <xdr:to>
          <xdr:col>3</xdr:col>
          <xdr:colOff>57150</xdr:colOff>
          <xdr:row>30</xdr:row>
          <xdr:rowOff>38100</xdr:rowOff>
        </xdr:to>
        <xdr:sp macro="" textlink="">
          <xdr:nvSpPr>
            <xdr:cNvPr id="119015" name="Check Box 231" hidden="1">
              <a:extLst>
                <a:ext uri="{63B3BB69-23CF-44E3-9099-C40C66FF867C}">
                  <a14:compatExt spid="_x0000_s1190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30</xdr:row>
          <xdr:rowOff>38100</xdr:rowOff>
        </xdr:from>
        <xdr:to>
          <xdr:col>3</xdr:col>
          <xdr:colOff>57150</xdr:colOff>
          <xdr:row>32</xdr:row>
          <xdr:rowOff>38100</xdr:rowOff>
        </xdr:to>
        <xdr:sp macro="" textlink="">
          <xdr:nvSpPr>
            <xdr:cNvPr id="119016" name="Check Box 232" hidden="1">
              <a:extLst>
                <a:ext uri="{63B3BB69-23CF-44E3-9099-C40C66FF867C}">
                  <a14:compatExt spid="_x0000_s1190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1543050</xdr:colOff>
          <xdr:row>6</xdr:row>
          <xdr:rowOff>0</xdr:rowOff>
        </xdr:from>
        <xdr:to>
          <xdr:col>9</xdr:col>
          <xdr:colOff>409575</xdr:colOff>
          <xdr:row>7</xdr:row>
          <xdr:rowOff>66675</xdr:rowOff>
        </xdr:to>
        <xdr:sp macro="" textlink="">
          <xdr:nvSpPr>
            <xdr:cNvPr id="119017" name="Drop Down 233" hidden="1">
              <a:extLst>
                <a:ext uri="{63B3BB69-23CF-44E3-9099-C40C66FF867C}">
                  <a14:compatExt spid="_x0000_s119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32</xdr:row>
          <xdr:rowOff>38100</xdr:rowOff>
        </xdr:from>
        <xdr:to>
          <xdr:col>3</xdr:col>
          <xdr:colOff>57150</xdr:colOff>
          <xdr:row>34</xdr:row>
          <xdr:rowOff>38100</xdr:rowOff>
        </xdr:to>
        <xdr:sp macro="" textlink="">
          <xdr:nvSpPr>
            <xdr:cNvPr id="119018" name="Check Box 234" hidden="1">
              <a:extLst>
                <a:ext uri="{63B3BB69-23CF-44E3-9099-C40C66FF867C}">
                  <a14:compatExt spid="_x0000_s119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xdr:row>
          <xdr:rowOff>38100</xdr:rowOff>
        </xdr:from>
        <xdr:to>
          <xdr:col>3</xdr:col>
          <xdr:colOff>57150</xdr:colOff>
          <xdr:row>36</xdr:row>
          <xdr:rowOff>38100</xdr:rowOff>
        </xdr:to>
        <xdr:sp macro="" textlink="">
          <xdr:nvSpPr>
            <xdr:cNvPr id="119019" name="Check Box 235" hidden="1">
              <a:extLst>
                <a:ext uri="{63B3BB69-23CF-44E3-9099-C40C66FF867C}">
                  <a14:compatExt spid="_x0000_s119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38100</xdr:rowOff>
        </xdr:from>
        <xdr:to>
          <xdr:col>3</xdr:col>
          <xdr:colOff>57150</xdr:colOff>
          <xdr:row>38</xdr:row>
          <xdr:rowOff>38100</xdr:rowOff>
        </xdr:to>
        <xdr:sp macro="" textlink="">
          <xdr:nvSpPr>
            <xdr:cNvPr id="119020" name="Check Box 236" hidden="1">
              <a:extLst>
                <a:ext uri="{63B3BB69-23CF-44E3-9099-C40C66FF867C}">
                  <a14:compatExt spid="_x0000_s119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38100</xdr:rowOff>
        </xdr:from>
        <xdr:to>
          <xdr:col>3</xdr:col>
          <xdr:colOff>57150</xdr:colOff>
          <xdr:row>40</xdr:row>
          <xdr:rowOff>38100</xdr:rowOff>
        </xdr:to>
        <xdr:sp macro="" textlink="">
          <xdr:nvSpPr>
            <xdr:cNvPr id="119021" name="Check Box 237" hidden="1">
              <a:extLst>
                <a:ext uri="{63B3BB69-23CF-44E3-9099-C40C66FF867C}">
                  <a14:compatExt spid="_x0000_s1190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40</xdr:row>
          <xdr:rowOff>38100</xdr:rowOff>
        </xdr:from>
        <xdr:to>
          <xdr:col>3</xdr:col>
          <xdr:colOff>57150</xdr:colOff>
          <xdr:row>42</xdr:row>
          <xdr:rowOff>38100</xdr:rowOff>
        </xdr:to>
        <xdr:sp macro="" textlink="">
          <xdr:nvSpPr>
            <xdr:cNvPr id="119068" name="Check Box 284" hidden="1">
              <a:extLst>
                <a:ext uri="{63B3BB69-23CF-44E3-9099-C40C66FF867C}">
                  <a14:compatExt spid="_x0000_s119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xdr:row>
          <xdr:rowOff>38100</xdr:rowOff>
        </xdr:from>
        <xdr:to>
          <xdr:col>3</xdr:col>
          <xdr:colOff>57150</xdr:colOff>
          <xdr:row>44</xdr:row>
          <xdr:rowOff>38100</xdr:rowOff>
        </xdr:to>
        <xdr:sp macro="" textlink="">
          <xdr:nvSpPr>
            <xdr:cNvPr id="119069" name="Check Box 285" hidden="1">
              <a:extLst>
                <a:ext uri="{63B3BB69-23CF-44E3-9099-C40C66FF867C}">
                  <a14:compatExt spid="_x0000_s119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38100</xdr:rowOff>
        </xdr:from>
        <xdr:to>
          <xdr:col>3</xdr:col>
          <xdr:colOff>57150</xdr:colOff>
          <xdr:row>46</xdr:row>
          <xdr:rowOff>38100</xdr:rowOff>
        </xdr:to>
        <xdr:sp macro="" textlink="">
          <xdr:nvSpPr>
            <xdr:cNvPr id="119070" name="Check Box 286" hidden="1">
              <a:extLst>
                <a:ext uri="{63B3BB69-23CF-44E3-9099-C40C66FF867C}">
                  <a14:compatExt spid="_x0000_s119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38100</xdr:rowOff>
        </xdr:from>
        <xdr:to>
          <xdr:col>3</xdr:col>
          <xdr:colOff>57150</xdr:colOff>
          <xdr:row>48</xdr:row>
          <xdr:rowOff>28575</xdr:rowOff>
        </xdr:to>
        <xdr:sp macro="" textlink="">
          <xdr:nvSpPr>
            <xdr:cNvPr id="119071" name="Check Box 287" hidden="1">
              <a:extLst>
                <a:ext uri="{63B3BB69-23CF-44E3-9099-C40C66FF867C}">
                  <a14:compatExt spid="_x0000_s119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32</xdr:row>
          <xdr:rowOff>38100</xdr:rowOff>
        </xdr:from>
        <xdr:to>
          <xdr:col>3</xdr:col>
          <xdr:colOff>57150</xdr:colOff>
          <xdr:row>34</xdr:row>
          <xdr:rowOff>38100</xdr:rowOff>
        </xdr:to>
        <xdr:sp macro="" textlink="">
          <xdr:nvSpPr>
            <xdr:cNvPr id="119076" name="Check Box 292" hidden="1">
              <a:extLst>
                <a:ext uri="{63B3BB69-23CF-44E3-9099-C40C66FF867C}">
                  <a14:compatExt spid="_x0000_s119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xdr:row>
          <xdr:rowOff>38100</xdr:rowOff>
        </xdr:from>
        <xdr:to>
          <xdr:col>3</xdr:col>
          <xdr:colOff>57150</xdr:colOff>
          <xdr:row>36</xdr:row>
          <xdr:rowOff>38100</xdr:rowOff>
        </xdr:to>
        <xdr:sp macro="" textlink="">
          <xdr:nvSpPr>
            <xdr:cNvPr id="119077" name="Check Box 293" hidden="1">
              <a:extLst>
                <a:ext uri="{63B3BB69-23CF-44E3-9099-C40C66FF867C}">
                  <a14:compatExt spid="_x0000_s119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38100</xdr:rowOff>
        </xdr:from>
        <xdr:to>
          <xdr:col>3</xdr:col>
          <xdr:colOff>57150</xdr:colOff>
          <xdr:row>38</xdr:row>
          <xdr:rowOff>38100</xdr:rowOff>
        </xdr:to>
        <xdr:sp macro="" textlink="">
          <xdr:nvSpPr>
            <xdr:cNvPr id="119078" name="Check Box 294" hidden="1">
              <a:extLst>
                <a:ext uri="{63B3BB69-23CF-44E3-9099-C40C66FF867C}">
                  <a14:compatExt spid="_x0000_s119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38100</xdr:rowOff>
        </xdr:from>
        <xdr:to>
          <xdr:col>3</xdr:col>
          <xdr:colOff>57150</xdr:colOff>
          <xdr:row>40</xdr:row>
          <xdr:rowOff>38100</xdr:rowOff>
        </xdr:to>
        <xdr:sp macro="" textlink="">
          <xdr:nvSpPr>
            <xdr:cNvPr id="119079" name="Check Box 295" hidden="1">
              <a:extLst>
                <a:ext uri="{63B3BB69-23CF-44E3-9099-C40C66FF867C}">
                  <a14:compatExt spid="_x0000_s119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40</xdr:row>
          <xdr:rowOff>38100</xdr:rowOff>
        </xdr:from>
        <xdr:to>
          <xdr:col>3</xdr:col>
          <xdr:colOff>57150</xdr:colOff>
          <xdr:row>42</xdr:row>
          <xdr:rowOff>38100</xdr:rowOff>
        </xdr:to>
        <xdr:sp macro="" textlink="">
          <xdr:nvSpPr>
            <xdr:cNvPr id="119080" name="Check Box 296" hidden="1">
              <a:extLst>
                <a:ext uri="{63B3BB69-23CF-44E3-9099-C40C66FF867C}">
                  <a14:compatExt spid="_x0000_s119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xdr:row>
          <xdr:rowOff>38100</xdr:rowOff>
        </xdr:from>
        <xdr:to>
          <xdr:col>3</xdr:col>
          <xdr:colOff>57150</xdr:colOff>
          <xdr:row>44</xdr:row>
          <xdr:rowOff>38100</xdr:rowOff>
        </xdr:to>
        <xdr:sp macro="" textlink="">
          <xdr:nvSpPr>
            <xdr:cNvPr id="119081" name="Check Box 297" hidden="1">
              <a:extLst>
                <a:ext uri="{63B3BB69-23CF-44E3-9099-C40C66FF867C}">
                  <a14:compatExt spid="_x0000_s119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38100</xdr:rowOff>
        </xdr:from>
        <xdr:to>
          <xdr:col>3</xdr:col>
          <xdr:colOff>57150</xdr:colOff>
          <xdr:row>46</xdr:row>
          <xdr:rowOff>38100</xdr:rowOff>
        </xdr:to>
        <xdr:sp macro="" textlink="">
          <xdr:nvSpPr>
            <xdr:cNvPr id="119082" name="Check Box 298" hidden="1">
              <a:extLst>
                <a:ext uri="{63B3BB69-23CF-44E3-9099-C40C66FF867C}">
                  <a14:compatExt spid="_x0000_s119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40</xdr:row>
          <xdr:rowOff>38100</xdr:rowOff>
        </xdr:from>
        <xdr:to>
          <xdr:col>3</xdr:col>
          <xdr:colOff>57150</xdr:colOff>
          <xdr:row>42</xdr:row>
          <xdr:rowOff>38100</xdr:rowOff>
        </xdr:to>
        <xdr:sp macro="" textlink="">
          <xdr:nvSpPr>
            <xdr:cNvPr id="119083" name="Check Box 299" hidden="1">
              <a:extLst>
                <a:ext uri="{63B3BB69-23CF-44E3-9099-C40C66FF867C}">
                  <a14:compatExt spid="_x0000_s119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xdr:row>
          <xdr:rowOff>38100</xdr:rowOff>
        </xdr:from>
        <xdr:to>
          <xdr:col>3</xdr:col>
          <xdr:colOff>57150</xdr:colOff>
          <xdr:row>44</xdr:row>
          <xdr:rowOff>38100</xdr:rowOff>
        </xdr:to>
        <xdr:sp macro="" textlink="">
          <xdr:nvSpPr>
            <xdr:cNvPr id="119084" name="Check Box 300" hidden="1">
              <a:extLst>
                <a:ext uri="{63B3BB69-23CF-44E3-9099-C40C66FF867C}">
                  <a14:compatExt spid="_x0000_s119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38100</xdr:rowOff>
        </xdr:from>
        <xdr:to>
          <xdr:col>3</xdr:col>
          <xdr:colOff>57150</xdr:colOff>
          <xdr:row>48</xdr:row>
          <xdr:rowOff>28575</xdr:rowOff>
        </xdr:to>
        <xdr:sp macro="" textlink="">
          <xdr:nvSpPr>
            <xdr:cNvPr id="119085" name="Check Box 301" hidden="1">
              <a:extLst>
                <a:ext uri="{63B3BB69-23CF-44E3-9099-C40C66FF867C}">
                  <a14:compatExt spid="_x0000_s119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38100</xdr:rowOff>
        </xdr:from>
        <xdr:to>
          <xdr:col>3</xdr:col>
          <xdr:colOff>57150</xdr:colOff>
          <xdr:row>46</xdr:row>
          <xdr:rowOff>38100</xdr:rowOff>
        </xdr:to>
        <xdr:sp macro="" textlink="">
          <xdr:nvSpPr>
            <xdr:cNvPr id="119086" name="Check Box 302" hidden="1">
              <a:extLst>
                <a:ext uri="{63B3BB69-23CF-44E3-9099-C40C66FF867C}">
                  <a14:compatExt spid="_x0000_s119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1543050</xdr:colOff>
          <xdr:row>6</xdr:row>
          <xdr:rowOff>0</xdr:rowOff>
        </xdr:from>
        <xdr:to>
          <xdr:col>9</xdr:col>
          <xdr:colOff>409575</xdr:colOff>
          <xdr:row>7</xdr:row>
          <xdr:rowOff>66675</xdr:rowOff>
        </xdr:to>
        <xdr:sp macro="" textlink="">
          <xdr:nvSpPr>
            <xdr:cNvPr id="119090" name="Drop Down 306" hidden="1">
              <a:extLst>
                <a:ext uri="{63B3BB69-23CF-44E3-9099-C40C66FF867C}">
                  <a14:compatExt spid="_x0000_s119090"/>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495300</xdr:colOff>
          <xdr:row>17</xdr:row>
          <xdr:rowOff>47625</xdr:rowOff>
        </xdr:to>
        <xdr:sp macro="" textlink="">
          <xdr:nvSpPr>
            <xdr:cNvPr id="148481" name="Check Box 1" hidden="1">
              <a:extLst>
                <a:ext uri="{63B3BB69-23CF-44E3-9099-C40C66FF867C}">
                  <a14:compatExt spid="_x0000_s1484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Biomass Primary Fuel Source (check if true)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57150</xdr:rowOff>
        </xdr:from>
        <xdr:to>
          <xdr:col>2</xdr:col>
          <xdr:colOff>1209675</xdr:colOff>
          <xdr:row>5</xdr:row>
          <xdr:rowOff>9525</xdr:rowOff>
        </xdr:to>
        <xdr:sp macro="" textlink="">
          <xdr:nvSpPr>
            <xdr:cNvPr id="148482" name="Check Box 2" hidden="1">
              <a:extLst>
                <a:ext uri="{63B3BB69-23CF-44E3-9099-C40C66FF867C}">
                  <a14:compatExt spid="_x0000_s1484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no cogeneration unit is present at this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628650</xdr:colOff>
          <xdr:row>5</xdr:row>
          <xdr:rowOff>238125</xdr:rowOff>
        </xdr:to>
        <xdr:sp macro="" textlink="">
          <xdr:nvSpPr>
            <xdr:cNvPr id="148483" name="Check Box 3" hidden="1">
              <a:extLst>
                <a:ext uri="{63B3BB69-23CF-44E3-9099-C40C66FF867C}">
                  <a14:compatExt spid="_x0000_s1484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Environmental attributes of cogeneration have not been monitized/credited elsewhere (check if true)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42</xdr:row>
          <xdr:rowOff>142875</xdr:rowOff>
        </xdr:from>
        <xdr:to>
          <xdr:col>1</xdr:col>
          <xdr:colOff>1104900</xdr:colOff>
          <xdr:row>44</xdr:row>
          <xdr:rowOff>19050</xdr:rowOff>
        </xdr:to>
        <xdr:sp macro="" textlink="">
          <xdr:nvSpPr>
            <xdr:cNvPr id="40971" name="Check Box 11" hidden="1">
              <a:extLst>
                <a:ext uri="{63B3BB69-23CF-44E3-9099-C40C66FF867C}">
                  <a14:compatExt spid="_x0000_s409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Same as Reporter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1362075</xdr:colOff>
          <xdr:row>42</xdr:row>
          <xdr:rowOff>142875</xdr:rowOff>
        </xdr:from>
        <xdr:to>
          <xdr:col>1</xdr:col>
          <xdr:colOff>2800350</xdr:colOff>
          <xdr:row>44</xdr:row>
          <xdr:rowOff>19050</xdr:rowOff>
        </xdr:to>
        <xdr:sp macro="" textlink="">
          <xdr:nvSpPr>
            <xdr:cNvPr id="40972" name="Check Box 12" hidden="1">
              <a:extLst>
                <a:ext uri="{63B3BB69-23CF-44E3-9099-C40C66FF867C}">
                  <a14:compatExt spid="_x0000_s409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Same as Certifying Official</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 name="Text Box 33"/>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3</xdr:col>
      <xdr:colOff>0</xdr:colOff>
      <xdr:row>6</xdr:row>
      <xdr:rowOff>0</xdr:rowOff>
    </xdr:from>
    <xdr:to>
      <xdr:col>3</xdr:col>
      <xdr:colOff>0</xdr:colOff>
      <xdr:row>6</xdr:row>
      <xdr:rowOff>0</xdr:rowOff>
    </xdr:to>
    <xdr:sp macro="" textlink="">
      <xdr:nvSpPr>
        <xdr:cNvPr id="3" name="Text Box 34"/>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6</xdr:row>
          <xdr:rowOff>257175</xdr:rowOff>
        </xdr:from>
        <xdr:to>
          <xdr:col>5</xdr:col>
          <xdr:colOff>57150</xdr:colOff>
          <xdr:row>8</xdr:row>
          <xdr:rowOff>28575</xdr:rowOff>
        </xdr:to>
        <xdr:sp macro="" textlink="">
          <xdr:nvSpPr>
            <xdr:cNvPr id="165889" name="Check Box 1" hidden="1">
              <a:extLst>
                <a:ext uri="{63B3BB69-23CF-44E3-9099-C40C66FF867C}">
                  <a14:compatExt spid="_x0000_s165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38100</xdr:rowOff>
        </xdr:from>
        <xdr:to>
          <xdr:col>5</xdr:col>
          <xdr:colOff>57150</xdr:colOff>
          <xdr:row>10</xdr:row>
          <xdr:rowOff>38100</xdr:rowOff>
        </xdr:to>
        <xdr:sp macro="" textlink="">
          <xdr:nvSpPr>
            <xdr:cNvPr id="165890" name="Check Box 2" hidden="1">
              <a:extLst>
                <a:ext uri="{63B3BB69-23CF-44E3-9099-C40C66FF867C}">
                  <a14:compatExt spid="_x0000_s165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38100</xdr:rowOff>
        </xdr:from>
        <xdr:to>
          <xdr:col>5</xdr:col>
          <xdr:colOff>57150</xdr:colOff>
          <xdr:row>12</xdr:row>
          <xdr:rowOff>38100</xdr:rowOff>
        </xdr:to>
        <xdr:sp macro="" textlink="">
          <xdr:nvSpPr>
            <xdr:cNvPr id="165891" name="Check Box 3" hidden="1">
              <a:extLst>
                <a:ext uri="{63B3BB69-23CF-44E3-9099-C40C66FF867C}">
                  <a14:compatExt spid="_x0000_s165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38100</xdr:rowOff>
        </xdr:from>
        <xdr:to>
          <xdr:col>5</xdr:col>
          <xdr:colOff>57150</xdr:colOff>
          <xdr:row>14</xdr:row>
          <xdr:rowOff>38100</xdr:rowOff>
        </xdr:to>
        <xdr:sp macro="" textlink="">
          <xdr:nvSpPr>
            <xdr:cNvPr id="165892" name="Check Box 4" hidden="1">
              <a:extLst>
                <a:ext uri="{63B3BB69-23CF-44E3-9099-C40C66FF867C}">
                  <a14:compatExt spid="_x0000_s165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38100</xdr:rowOff>
        </xdr:from>
        <xdr:to>
          <xdr:col>5</xdr:col>
          <xdr:colOff>57150</xdr:colOff>
          <xdr:row>16</xdr:row>
          <xdr:rowOff>38100</xdr:rowOff>
        </xdr:to>
        <xdr:sp macro="" textlink="">
          <xdr:nvSpPr>
            <xdr:cNvPr id="165893" name="Check Box 5" hidden="1">
              <a:extLst>
                <a:ext uri="{63B3BB69-23CF-44E3-9099-C40C66FF867C}">
                  <a14:compatExt spid="_x0000_s165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38100</xdr:rowOff>
        </xdr:from>
        <xdr:to>
          <xdr:col>5</xdr:col>
          <xdr:colOff>57150</xdr:colOff>
          <xdr:row>18</xdr:row>
          <xdr:rowOff>47625</xdr:rowOff>
        </xdr:to>
        <xdr:sp macro="" textlink="">
          <xdr:nvSpPr>
            <xdr:cNvPr id="165894" name="Check Box 6" hidden="1">
              <a:extLst>
                <a:ext uri="{63B3BB69-23CF-44E3-9099-C40C66FF867C}">
                  <a14:compatExt spid="_x0000_s165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38100</xdr:rowOff>
        </xdr:from>
        <xdr:to>
          <xdr:col>5</xdr:col>
          <xdr:colOff>57150</xdr:colOff>
          <xdr:row>20</xdr:row>
          <xdr:rowOff>28575</xdr:rowOff>
        </xdr:to>
        <xdr:sp macro="" textlink="">
          <xdr:nvSpPr>
            <xdr:cNvPr id="165895" name="Check Box 7" hidden="1">
              <a:extLst>
                <a:ext uri="{63B3BB69-23CF-44E3-9099-C40C66FF867C}">
                  <a14:compatExt spid="_x0000_s165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38100</xdr:rowOff>
        </xdr:from>
        <xdr:to>
          <xdr:col>5</xdr:col>
          <xdr:colOff>57150</xdr:colOff>
          <xdr:row>22</xdr:row>
          <xdr:rowOff>38100</xdr:rowOff>
        </xdr:to>
        <xdr:sp macro="" textlink="">
          <xdr:nvSpPr>
            <xdr:cNvPr id="165896" name="Check Box 8" hidden="1">
              <a:extLst>
                <a:ext uri="{63B3BB69-23CF-44E3-9099-C40C66FF867C}">
                  <a14:compatExt spid="_x0000_s165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38100</xdr:rowOff>
        </xdr:from>
        <xdr:to>
          <xdr:col>5</xdr:col>
          <xdr:colOff>57150</xdr:colOff>
          <xdr:row>24</xdr:row>
          <xdr:rowOff>38100</xdr:rowOff>
        </xdr:to>
        <xdr:sp macro="" textlink="">
          <xdr:nvSpPr>
            <xdr:cNvPr id="165898" name="Check Box 10" hidden="1">
              <a:extLst>
                <a:ext uri="{63B3BB69-23CF-44E3-9099-C40C66FF867C}">
                  <a14:compatExt spid="_x0000_s165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38100</xdr:rowOff>
        </xdr:from>
        <xdr:to>
          <xdr:col>5</xdr:col>
          <xdr:colOff>57150</xdr:colOff>
          <xdr:row>26</xdr:row>
          <xdr:rowOff>38100</xdr:rowOff>
        </xdr:to>
        <xdr:sp macro="" textlink="">
          <xdr:nvSpPr>
            <xdr:cNvPr id="165899" name="Check Box 11" hidden="1">
              <a:extLst>
                <a:ext uri="{63B3BB69-23CF-44E3-9099-C40C66FF867C}">
                  <a14:compatExt spid="_x0000_s165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38100</xdr:rowOff>
        </xdr:from>
        <xdr:to>
          <xdr:col>5</xdr:col>
          <xdr:colOff>57150</xdr:colOff>
          <xdr:row>34</xdr:row>
          <xdr:rowOff>38100</xdr:rowOff>
        </xdr:to>
        <xdr:sp macro="" textlink="">
          <xdr:nvSpPr>
            <xdr:cNvPr id="165900" name="Check Box 12" hidden="1">
              <a:extLst>
                <a:ext uri="{63B3BB69-23CF-44E3-9099-C40C66FF867C}">
                  <a14:compatExt spid="_x0000_s1659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38100</xdr:rowOff>
        </xdr:from>
        <xdr:to>
          <xdr:col>5</xdr:col>
          <xdr:colOff>57150</xdr:colOff>
          <xdr:row>36</xdr:row>
          <xdr:rowOff>38100</xdr:rowOff>
        </xdr:to>
        <xdr:sp macro="" textlink="">
          <xdr:nvSpPr>
            <xdr:cNvPr id="165901" name="Check Box 13" hidden="1">
              <a:extLst>
                <a:ext uri="{63B3BB69-23CF-44E3-9099-C40C66FF867C}">
                  <a14:compatExt spid="_x0000_s1659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38100</xdr:rowOff>
        </xdr:from>
        <xdr:to>
          <xdr:col>5</xdr:col>
          <xdr:colOff>57150</xdr:colOff>
          <xdr:row>38</xdr:row>
          <xdr:rowOff>38100</xdr:rowOff>
        </xdr:to>
        <xdr:sp macro="" textlink="">
          <xdr:nvSpPr>
            <xdr:cNvPr id="165903" name="Check Box 15" hidden="1">
              <a:extLst>
                <a:ext uri="{63B3BB69-23CF-44E3-9099-C40C66FF867C}">
                  <a14:compatExt spid="_x0000_s1659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38100</xdr:rowOff>
        </xdr:from>
        <xdr:to>
          <xdr:col>5</xdr:col>
          <xdr:colOff>57150</xdr:colOff>
          <xdr:row>40</xdr:row>
          <xdr:rowOff>38100</xdr:rowOff>
        </xdr:to>
        <xdr:sp macro="" textlink="">
          <xdr:nvSpPr>
            <xdr:cNvPr id="165904" name="Check Box 16" hidden="1">
              <a:extLst>
                <a:ext uri="{63B3BB69-23CF-44E3-9099-C40C66FF867C}">
                  <a14:compatExt spid="_x0000_s1659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38100</xdr:rowOff>
        </xdr:from>
        <xdr:to>
          <xdr:col>5</xdr:col>
          <xdr:colOff>57150</xdr:colOff>
          <xdr:row>42</xdr:row>
          <xdr:rowOff>38100</xdr:rowOff>
        </xdr:to>
        <xdr:sp macro="" textlink="">
          <xdr:nvSpPr>
            <xdr:cNvPr id="165905" name="Check Box 17" hidden="1">
              <a:extLst>
                <a:ext uri="{63B3BB69-23CF-44E3-9099-C40C66FF867C}">
                  <a14:compatExt spid="_x0000_s165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38100</xdr:rowOff>
        </xdr:from>
        <xdr:to>
          <xdr:col>5</xdr:col>
          <xdr:colOff>57150</xdr:colOff>
          <xdr:row>46</xdr:row>
          <xdr:rowOff>28575</xdr:rowOff>
        </xdr:to>
        <xdr:sp macro="" textlink="">
          <xdr:nvSpPr>
            <xdr:cNvPr id="165906" name="Check Box 18" hidden="1">
              <a:extLst>
                <a:ext uri="{63B3BB69-23CF-44E3-9099-C40C66FF867C}">
                  <a14:compatExt spid="_x0000_s165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38100</xdr:rowOff>
        </xdr:from>
        <xdr:to>
          <xdr:col>5</xdr:col>
          <xdr:colOff>57150</xdr:colOff>
          <xdr:row>28</xdr:row>
          <xdr:rowOff>38100</xdr:rowOff>
        </xdr:to>
        <xdr:sp macro="" textlink="">
          <xdr:nvSpPr>
            <xdr:cNvPr id="165907" name="Check Box 19" hidden="1">
              <a:extLst>
                <a:ext uri="{63B3BB69-23CF-44E3-9099-C40C66FF867C}">
                  <a14:compatExt spid="_x0000_s165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38100</xdr:rowOff>
        </xdr:from>
        <xdr:to>
          <xdr:col>5</xdr:col>
          <xdr:colOff>57150</xdr:colOff>
          <xdr:row>30</xdr:row>
          <xdr:rowOff>38100</xdr:rowOff>
        </xdr:to>
        <xdr:sp macro="" textlink="">
          <xdr:nvSpPr>
            <xdr:cNvPr id="165908" name="Check Box 20" hidden="1">
              <a:extLst>
                <a:ext uri="{63B3BB69-23CF-44E3-9099-C40C66FF867C}">
                  <a14:compatExt spid="_x0000_s165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38100</xdr:rowOff>
        </xdr:from>
        <xdr:to>
          <xdr:col>5</xdr:col>
          <xdr:colOff>57150</xdr:colOff>
          <xdr:row>32</xdr:row>
          <xdr:rowOff>38100</xdr:rowOff>
        </xdr:to>
        <xdr:sp macro="" textlink="">
          <xdr:nvSpPr>
            <xdr:cNvPr id="165909" name="Check Box 21" hidden="1">
              <a:extLst>
                <a:ext uri="{63B3BB69-23CF-44E3-9099-C40C66FF867C}">
                  <a14:compatExt spid="_x0000_s165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38100</xdr:rowOff>
        </xdr:from>
        <xdr:to>
          <xdr:col>5</xdr:col>
          <xdr:colOff>57150</xdr:colOff>
          <xdr:row>44</xdr:row>
          <xdr:rowOff>38100</xdr:rowOff>
        </xdr:to>
        <xdr:sp macro="" textlink="">
          <xdr:nvSpPr>
            <xdr:cNvPr id="165910" name="Check Box 22" hidden="1">
              <a:extLst>
                <a:ext uri="{63B3BB69-23CF-44E3-9099-C40C66FF867C}">
                  <a14:compatExt spid="_x0000_s165910"/>
                </a:ext>
              </a:extLst>
            </xdr:cNvPr>
            <xdr:cNvSpPr/>
          </xdr:nvSpPr>
          <xdr:spPr>
            <a:xfrm>
              <a:off x="0" y="0"/>
              <a:ext cx="0" cy="0"/>
            </a:xfrm>
            <a:prstGeom prst="rect">
              <a:avLst/>
            </a:prstGeom>
          </xdr:spPr>
        </xdr:sp>
        <xdr:clientData/>
      </xdr:twoCellAnchor>
    </mc:Choice>
    <mc:Fallback/>
  </mc:AlternateContent>
  <xdr:twoCellAnchor>
    <xdr:from>
      <xdr:col>3</xdr:col>
      <xdr:colOff>0</xdr:colOff>
      <xdr:row>6</xdr:row>
      <xdr:rowOff>0</xdr:rowOff>
    </xdr:from>
    <xdr:to>
      <xdr:col>3</xdr:col>
      <xdr:colOff>0</xdr:colOff>
      <xdr:row>6</xdr:row>
      <xdr:rowOff>0</xdr:rowOff>
    </xdr:to>
    <xdr:sp macro="" textlink="">
      <xdr:nvSpPr>
        <xdr:cNvPr id="26" name="Text Box 33"/>
        <xdr:cNvSpPr txBox="1">
          <a:spLocks noChangeArrowheads="1"/>
        </xdr:cNvSpPr>
      </xdr:nvSpPr>
      <xdr:spPr bwMode="auto">
        <a:xfrm>
          <a:off x="1905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3</xdr:col>
      <xdr:colOff>0</xdr:colOff>
      <xdr:row>6</xdr:row>
      <xdr:rowOff>0</xdr:rowOff>
    </xdr:from>
    <xdr:to>
      <xdr:col>3</xdr:col>
      <xdr:colOff>0</xdr:colOff>
      <xdr:row>6</xdr:row>
      <xdr:rowOff>0</xdr:rowOff>
    </xdr:to>
    <xdr:sp macro="" textlink="">
      <xdr:nvSpPr>
        <xdr:cNvPr id="27" name="Text Box 34"/>
        <xdr:cNvSpPr txBox="1">
          <a:spLocks noChangeArrowheads="1"/>
        </xdr:cNvSpPr>
      </xdr:nvSpPr>
      <xdr:spPr bwMode="auto">
        <a:xfrm>
          <a:off x="1905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6</xdr:row>
          <xdr:rowOff>257175</xdr:rowOff>
        </xdr:from>
        <xdr:to>
          <xdr:col>5</xdr:col>
          <xdr:colOff>57150</xdr:colOff>
          <xdr:row>8</xdr:row>
          <xdr:rowOff>28575</xdr:rowOff>
        </xdr:to>
        <xdr:sp macro="" textlink="">
          <xdr:nvSpPr>
            <xdr:cNvPr id="165935" name="Check Box 47" hidden="1">
              <a:extLst>
                <a:ext uri="{63B3BB69-23CF-44E3-9099-C40C66FF867C}">
                  <a14:compatExt spid="_x0000_s165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38100</xdr:rowOff>
        </xdr:from>
        <xdr:to>
          <xdr:col>5</xdr:col>
          <xdr:colOff>57150</xdr:colOff>
          <xdr:row>10</xdr:row>
          <xdr:rowOff>38100</xdr:rowOff>
        </xdr:to>
        <xdr:sp macro="" textlink="">
          <xdr:nvSpPr>
            <xdr:cNvPr id="165936" name="Check Box 48" hidden="1">
              <a:extLst>
                <a:ext uri="{63B3BB69-23CF-44E3-9099-C40C66FF867C}">
                  <a14:compatExt spid="_x0000_s165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38100</xdr:rowOff>
        </xdr:from>
        <xdr:to>
          <xdr:col>5</xdr:col>
          <xdr:colOff>57150</xdr:colOff>
          <xdr:row>12</xdr:row>
          <xdr:rowOff>38100</xdr:rowOff>
        </xdr:to>
        <xdr:sp macro="" textlink="">
          <xdr:nvSpPr>
            <xdr:cNvPr id="165937" name="Check Box 49" hidden="1">
              <a:extLst>
                <a:ext uri="{63B3BB69-23CF-44E3-9099-C40C66FF867C}">
                  <a14:compatExt spid="_x0000_s165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38100</xdr:rowOff>
        </xdr:from>
        <xdr:to>
          <xdr:col>5</xdr:col>
          <xdr:colOff>57150</xdr:colOff>
          <xdr:row>14</xdr:row>
          <xdr:rowOff>38100</xdr:rowOff>
        </xdr:to>
        <xdr:sp macro="" textlink="">
          <xdr:nvSpPr>
            <xdr:cNvPr id="165938" name="Check Box 50" hidden="1">
              <a:extLst>
                <a:ext uri="{63B3BB69-23CF-44E3-9099-C40C66FF867C}">
                  <a14:compatExt spid="_x0000_s165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38100</xdr:rowOff>
        </xdr:from>
        <xdr:to>
          <xdr:col>5</xdr:col>
          <xdr:colOff>57150</xdr:colOff>
          <xdr:row>16</xdr:row>
          <xdr:rowOff>38100</xdr:rowOff>
        </xdr:to>
        <xdr:sp macro="" textlink="">
          <xdr:nvSpPr>
            <xdr:cNvPr id="165939" name="Check Box 51" hidden="1">
              <a:extLst>
                <a:ext uri="{63B3BB69-23CF-44E3-9099-C40C66FF867C}">
                  <a14:compatExt spid="_x0000_s165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38100</xdr:rowOff>
        </xdr:from>
        <xdr:to>
          <xdr:col>5</xdr:col>
          <xdr:colOff>57150</xdr:colOff>
          <xdr:row>18</xdr:row>
          <xdr:rowOff>47625</xdr:rowOff>
        </xdr:to>
        <xdr:sp macro="" textlink="">
          <xdr:nvSpPr>
            <xdr:cNvPr id="165940" name="Check Box 52" hidden="1">
              <a:extLst>
                <a:ext uri="{63B3BB69-23CF-44E3-9099-C40C66FF867C}">
                  <a14:compatExt spid="_x0000_s165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38100</xdr:rowOff>
        </xdr:from>
        <xdr:to>
          <xdr:col>5</xdr:col>
          <xdr:colOff>57150</xdr:colOff>
          <xdr:row>20</xdr:row>
          <xdr:rowOff>28575</xdr:rowOff>
        </xdr:to>
        <xdr:sp macro="" textlink="">
          <xdr:nvSpPr>
            <xdr:cNvPr id="165941" name="Check Box 53" hidden="1">
              <a:extLst>
                <a:ext uri="{63B3BB69-23CF-44E3-9099-C40C66FF867C}">
                  <a14:compatExt spid="_x0000_s165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38100</xdr:rowOff>
        </xdr:from>
        <xdr:to>
          <xdr:col>5</xdr:col>
          <xdr:colOff>57150</xdr:colOff>
          <xdr:row>22</xdr:row>
          <xdr:rowOff>38100</xdr:rowOff>
        </xdr:to>
        <xdr:sp macro="" textlink="">
          <xdr:nvSpPr>
            <xdr:cNvPr id="165942" name="Check Box 54" hidden="1">
              <a:extLst>
                <a:ext uri="{63B3BB69-23CF-44E3-9099-C40C66FF867C}">
                  <a14:compatExt spid="_x0000_s165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38100</xdr:rowOff>
        </xdr:from>
        <xdr:to>
          <xdr:col>5</xdr:col>
          <xdr:colOff>57150</xdr:colOff>
          <xdr:row>24</xdr:row>
          <xdr:rowOff>38100</xdr:rowOff>
        </xdr:to>
        <xdr:sp macro="" textlink="">
          <xdr:nvSpPr>
            <xdr:cNvPr id="165943" name="Check Box 55" hidden="1">
              <a:extLst>
                <a:ext uri="{63B3BB69-23CF-44E3-9099-C40C66FF867C}">
                  <a14:compatExt spid="_x0000_s165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38100</xdr:rowOff>
        </xdr:from>
        <xdr:to>
          <xdr:col>5</xdr:col>
          <xdr:colOff>57150</xdr:colOff>
          <xdr:row>26</xdr:row>
          <xdr:rowOff>38100</xdr:rowOff>
        </xdr:to>
        <xdr:sp macro="" textlink="">
          <xdr:nvSpPr>
            <xdr:cNvPr id="165944" name="Check Box 56" hidden="1">
              <a:extLst>
                <a:ext uri="{63B3BB69-23CF-44E3-9099-C40C66FF867C}">
                  <a14:compatExt spid="_x0000_s165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38100</xdr:rowOff>
        </xdr:from>
        <xdr:to>
          <xdr:col>5</xdr:col>
          <xdr:colOff>57150</xdr:colOff>
          <xdr:row>34</xdr:row>
          <xdr:rowOff>38100</xdr:rowOff>
        </xdr:to>
        <xdr:sp macro="" textlink="">
          <xdr:nvSpPr>
            <xdr:cNvPr id="165945" name="Check Box 57" hidden="1">
              <a:extLst>
                <a:ext uri="{63B3BB69-23CF-44E3-9099-C40C66FF867C}">
                  <a14:compatExt spid="_x0000_s165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38100</xdr:rowOff>
        </xdr:from>
        <xdr:to>
          <xdr:col>5</xdr:col>
          <xdr:colOff>57150</xdr:colOff>
          <xdr:row>36</xdr:row>
          <xdr:rowOff>38100</xdr:rowOff>
        </xdr:to>
        <xdr:sp macro="" textlink="">
          <xdr:nvSpPr>
            <xdr:cNvPr id="165946" name="Check Box 58" hidden="1">
              <a:extLst>
                <a:ext uri="{63B3BB69-23CF-44E3-9099-C40C66FF867C}">
                  <a14:compatExt spid="_x0000_s165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38100</xdr:rowOff>
        </xdr:from>
        <xdr:to>
          <xdr:col>5</xdr:col>
          <xdr:colOff>57150</xdr:colOff>
          <xdr:row>38</xdr:row>
          <xdr:rowOff>38100</xdr:rowOff>
        </xdr:to>
        <xdr:sp macro="" textlink="">
          <xdr:nvSpPr>
            <xdr:cNvPr id="165947" name="Check Box 59" hidden="1">
              <a:extLst>
                <a:ext uri="{63B3BB69-23CF-44E3-9099-C40C66FF867C}">
                  <a14:compatExt spid="_x0000_s165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38100</xdr:rowOff>
        </xdr:from>
        <xdr:to>
          <xdr:col>5</xdr:col>
          <xdr:colOff>57150</xdr:colOff>
          <xdr:row>40</xdr:row>
          <xdr:rowOff>38100</xdr:rowOff>
        </xdr:to>
        <xdr:sp macro="" textlink="">
          <xdr:nvSpPr>
            <xdr:cNvPr id="165948" name="Check Box 60" hidden="1">
              <a:extLst>
                <a:ext uri="{63B3BB69-23CF-44E3-9099-C40C66FF867C}">
                  <a14:compatExt spid="_x0000_s165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38100</xdr:rowOff>
        </xdr:from>
        <xdr:to>
          <xdr:col>5</xdr:col>
          <xdr:colOff>57150</xdr:colOff>
          <xdr:row>42</xdr:row>
          <xdr:rowOff>38100</xdr:rowOff>
        </xdr:to>
        <xdr:sp macro="" textlink="">
          <xdr:nvSpPr>
            <xdr:cNvPr id="165949" name="Check Box 61" hidden="1">
              <a:extLst>
                <a:ext uri="{63B3BB69-23CF-44E3-9099-C40C66FF867C}">
                  <a14:compatExt spid="_x0000_s165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38100</xdr:rowOff>
        </xdr:from>
        <xdr:to>
          <xdr:col>5</xdr:col>
          <xdr:colOff>57150</xdr:colOff>
          <xdr:row>46</xdr:row>
          <xdr:rowOff>28575</xdr:rowOff>
        </xdr:to>
        <xdr:sp macro="" textlink="">
          <xdr:nvSpPr>
            <xdr:cNvPr id="165950" name="Check Box 62" hidden="1">
              <a:extLst>
                <a:ext uri="{63B3BB69-23CF-44E3-9099-C40C66FF867C}">
                  <a14:compatExt spid="_x0000_s165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38100</xdr:rowOff>
        </xdr:from>
        <xdr:to>
          <xdr:col>5</xdr:col>
          <xdr:colOff>57150</xdr:colOff>
          <xdr:row>28</xdr:row>
          <xdr:rowOff>38100</xdr:rowOff>
        </xdr:to>
        <xdr:sp macro="" textlink="">
          <xdr:nvSpPr>
            <xdr:cNvPr id="165951" name="Check Box 63" hidden="1">
              <a:extLst>
                <a:ext uri="{63B3BB69-23CF-44E3-9099-C40C66FF867C}">
                  <a14:compatExt spid="_x0000_s165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38100</xdr:rowOff>
        </xdr:from>
        <xdr:to>
          <xdr:col>5</xdr:col>
          <xdr:colOff>57150</xdr:colOff>
          <xdr:row>30</xdr:row>
          <xdr:rowOff>38100</xdr:rowOff>
        </xdr:to>
        <xdr:sp macro="" textlink="">
          <xdr:nvSpPr>
            <xdr:cNvPr id="165952" name="Check Box 64" hidden="1">
              <a:extLst>
                <a:ext uri="{63B3BB69-23CF-44E3-9099-C40C66FF867C}">
                  <a14:compatExt spid="_x0000_s165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38100</xdr:rowOff>
        </xdr:from>
        <xdr:to>
          <xdr:col>5</xdr:col>
          <xdr:colOff>57150</xdr:colOff>
          <xdr:row>32</xdr:row>
          <xdr:rowOff>38100</xdr:rowOff>
        </xdr:to>
        <xdr:sp macro="" textlink="">
          <xdr:nvSpPr>
            <xdr:cNvPr id="165953" name="Check Box 65" hidden="1">
              <a:extLst>
                <a:ext uri="{63B3BB69-23CF-44E3-9099-C40C66FF867C}">
                  <a14:compatExt spid="_x0000_s165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38100</xdr:rowOff>
        </xdr:from>
        <xdr:to>
          <xdr:col>5</xdr:col>
          <xdr:colOff>57150</xdr:colOff>
          <xdr:row>44</xdr:row>
          <xdr:rowOff>38100</xdr:rowOff>
        </xdr:to>
        <xdr:sp macro="" textlink="">
          <xdr:nvSpPr>
            <xdr:cNvPr id="165954" name="Check Box 66" hidden="1">
              <a:extLst>
                <a:ext uri="{63B3BB69-23CF-44E3-9099-C40C66FF867C}">
                  <a14:compatExt spid="_x0000_s165954"/>
                </a:ext>
              </a:extLst>
            </xdr:cNvPr>
            <xdr:cNvSpPr/>
          </xdr:nvSpPr>
          <xdr:spPr>
            <a:xfrm>
              <a:off x="0" y="0"/>
              <a:ext cx="0" cy="0"/>
            </a:xfrm>
            <a:prstGeom prst="rect">
              <a:avLst/>
            </a:prstGeom>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3</xdr:row>
          <xdr:rowOff>104775</xdr:rowOff>
        </xdr:from>
        <xdr:to>
          <xdr:col>6</xdr:col>
          <xdr:colOff>85725</xdr:colOff>
          <xdr:row>5</xdr:row>
          <xdr:rowOff>28575</xdr:rowOff>
        </xdr:to>
        <xdr:sp macro="" textlink="">
          <xdr:nvSpPr>
            <xdr:cNvPr id="113673" name="Check Box 9" hidden="1">
              <a:extLst>
                <a:ext uri="{63B3BB69-23CF-44E3-9099-C40C66FF867C}">
                  <a14:compatExt spid="_x0000_s113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38100</xdr:rowOff>
        </xdr:from>
        <xdr:to>
          <xdr:col>6</xdr:col>
          <xdr:colOff>85725</xdr:colOff>
          <xdr:row>7</xdr:row>
          <xdr:rowOff>28575</xdr:rowOff>
        </xdr:to>
        <xdr:sp macro="" textlink="">
          <xdr:nvSpPr>
            <xdr:cNvPr id="113674" name="Check Box 10" hidden="1">
              <a:extLst>
                <a:ext uri="{63B3BB69-23CF-44E3-9099-C40C66FF867C}">
                  <a14:compatExt spid="_x0000_s113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38100</xdr:rowOff>
        </xdr:from>
        <xdr:to>
          <xdr:col>6</xdr:col>
          <xdr:colOff>85725</xdr:colOff>
          <xdr:row>9</xdr:row>
          <xdr:rowOff>28575</xdr:rowOff>
        </xdr:to>
        <xdr:sp macro="" textlink="">
          <xdr:nvSpPr>
            <xdr:cNvPr id="113675" name="Check Box 11" hidden="1">
              <a:extLst>
                <a:ext uri="{63B3BB69-23CF-44E3-9099-C40C66FF867C}">
                  <a14:compatExt spid="_x0000_s113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95250</xdr:rowOff>
        </xdr:from>
        <xdr:to>
          <xdr:col>6</xdr:col>
          <xdr:colOff>85725</xdr:colOff>
          <xdr:row>13</xdr:row>
          <xdr:rowOff>19050</xdr:rowOff>
        </xdr:to>
        <xdr:sp macro="" textlink="">
          <xdr:nvSpPr>
            <xdr:cNvPr id="113676" name="Check Box 12" hidden="1">
              <a:extLst>
                <a:ext uri="{63B3BB69-23CF-44E3-9099-C40C66FF867C}">
                  <a14:compatExt spid="_x0000_s113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38100</xdr:rowOff>
        </xdr:from>
        <xdr:to>
          <xdr:col>6</xdr:col>
          <xdr:colOff>85725</xdr:colOff>
          <xdr:row>15</xdr:row>
          <xdr:rowOff>28575</xdr:rowOff>
        </xdr:to>
        <xdr:sp macro="" textlink="">
          <xdr:nvSpPr>
            <xdr:cNvPr id="113677" name="Check Box 13" hidden="1">
              <a:extLst>
                <a:ext uri="{63B3BB69-23CF-44E3-9099-C40C66FF867C}">
                  <a14:compatExt spid="_x0000_s113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47625</xdr:rowOff>
        </xdr:from>
        <xdr:to>
          <xdr:col>6</xdr:col>
          <xdr:colOff>85725</xdr:colOff>
          <xdr:row>17</xdr:row>
          <xdr:rowOff>38100</xdr:rowOff>
        </xdr:to>
        <xdr:sp macro="" textlink="">
          <xdr:nvSpPr>
            <xdr:cNvPr id="113678" name="Check Box 14" hidden="1">
              <a:extLst>
                <a:ext uri="{63B3BB69-23CF-44E3-9099-C40C66FF867C}">
                  <a14:compatExt spid="_x0000_s113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114300</xdr:rowOff>
        </xdr:from>
        <xdr:to>
          <xdr:col>6</xdr:col>
          <xdr:colOff>85725</xdr:colOff>
          <xdr:row>23</xdr:row>
          <xdr:rowOff>38100</xdr:rowOff>
        </xdr:to>
        <xdr:sp macro="" textlink="">
          <xdr:nvSpPr>
            <xdr:cNvPr id="113679" name="Check Box 15" hidden="1">
              <a:extLst>
                <a:ext uri="{63B3BB69-23CF-44E3-9099-C40C66FF867C}">
                  <a14:compatExt spid="_x0000_s113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47625</xdr:rowOff>
        </xdr:from>
        <xdr:to>
          <xdr:col>6</xdr:col>
          <xdr:colOff>85725</xdr:colOff>
          <xdr:row>25</xdr:row>
          <xdr:rowOff>38100</xdr:rowOff>
        </xdr:to>
        <xdr:sp macro="" textlink="">
          <xdr:nvSpPr>
            <xdr:cNvPr id="113680" name="Check Box 16" hidden="1">
              <a:extLst>
                <a:ext uri="{63B3BB69-23CF-44E3-9099-C40C66FF867C}">
                  <a14:compatExt spid="_x0000_s113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47625</xdr:rowOff>
        </xdr:from>
        <xdr:to>
          <xdr:col>6</xdr:col>
          <xdr:colOff>85725</xdr:colOff>
          <xdr:row>27</xdr:row>
          <xdr:rowOff>38100</xdr:rowOff>
        </xdr:to>
        <xdr:sp macro="" textlink="">
          <xdr:nvSpPr>
            <xdr:cNvPr id="113681" name="Check Box 17" hidden="1">
              <a:extLst>
                <a:ext uri="{63B3BB69-23CF-44E3-9099-C40C66FF867C}">
                  <a14:compatExt spid="_x0000_s113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114300</xdr:rowOff>
        </xdr:from>
        <xdr:to>
          <xdr:col>6</xdr:col>
          <xdr:colOff>85725</xdr:colOff>
          <xdr:row>31</xdr:row>
          <xdr:rowOff>38100</xdr:rowOff>
        </xdr:to>
        <xdr:sp macro="" textlink="">
          <xdr:nvSpPr>
            <xdr:cNvPr id="113682" name="Check Box 18" hidden="1">
              <a:extLst>
                <a:ext uri="{63B3BB69-23CF-44E3-9099-C40C66FF867C}">
                  <a14:compatExt spid="_x0000_s113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47625</xdr:rowOff>
        </xdr:from>
        <xdr:to>
          <xdr:col>6</xdr:col>
          <xdr:colOff>85725</xdr:colOff>
          <xdr:row>33</xdr:row>
          <xdr:rowOff>38100</xdr:rowOff>
        </xdr:to>
        <xdr:sp macro="" textlink="">
          <xdr:nvSpPr>
            <xdr:cNvPr id="113683" name="Check Box 19" hidden="1">
              <a:extLst>
                <a:ext uri="{63B3BB69-23CF-44E3-9099-C40C66FF867C}">
                  <a14:compatExt spid="_x0000_s113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47625</xdr:rowOff>
        </xdr:from>
        <xdr:to>
          <xdr:col>6</xdr:col>
          <xdr:colOff>85725</xdr:colOff>
          <xdr:row>35</xdr:row>
          <xdr:rowOff>38100</xdr:rowOff>
        </xdr:to>
        <xdr:sp macro="" textlink="">
          <xdr:nvSpPr>
            <xdr:cNvPr id="113684" name="Check Box 20" hidden="1">
              <a:extLst>
                <a:ext uri="{63B3BB69-23CF-44E3-9099-C40C66FF867C}">
                  <a14:compatExt spid="_x0000_s113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114300</xdr:rowOff>
        </xdr:from>
        <xdr:to>
          <xdr:col>6</xdr:col>
          <xdr:colOff>85725</xdr:colOff>
          <xdr:row>39</xdr:row>
          <xdr:rowOff>38100</xdr:rowOff>
        </xdr:to>
        <xdr:sp macro="" textlink="">
          <xdr:nvSpPr>
            <xdr:cNvPr id="113685" name="Check Box 21" hidden="1">
              <a:extLst>
                <a:ext uri="{63B3BB69-23CF-44E3-9099-C40C66FF867C}">
                  <a14:compatExt spid="_x0000_s113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47625</xdr:rowOff>
        </xdr:from>
        <xdr:to>
          <xdr:col>6</xdr:col>
          <xdr:colOff>85725</xdr:colOff>
          <xdr:row>41</xdr:row>
          <xdr:rowOff>38100</xdr:rowOff>
        </xdr:to>
        <xdr:sp macro="" textlink="">
          <xdr:nvSpPr>
            <xdr:cNvPr id="113686" name="Check Box 22" hidden="1">
              <a:extLst>
                <a:ext uri="{63B3BB69-23CF-44E3-9099-C40C66FF867C}">
                  <a14:compatExt spid="_x0000_s113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47625</xdr:rowOff>
        </xdr:from>
        <xdr:to>
          <xdr:col>6</xdr:col>
          <xdr:colOff>85725</xdr:colOff>
          <xdr:row>43</xdr:row>
          <xdr:rowOff>38100</xdr:rowOff>
        </xdr:to>
        <xdr:sp macro="" textlink="">
          <xdr:nvSpPr>
            <xdr:cNvPr id="113687" name="Check Box 23" hidden="1">
              <a:extLst>
                <a:ext uri="{63B3BB69-23CF-44E3-9099-C40C66FF867C}">
                  <a14:compatExt spid="_x0000_s113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xdr:row>
          <xdr:rowOff>114300</xdr:rowOff>
        </xdr:from>
        <xdr:to>
          <xdr:col>6</xdr:col>
          <xdr:colOff>85725</xdr:colOff>
          <xdr:row>47</xdr:row>
          <xdr:rowOff>38100</xdr:rowOff>
        </xdr:to>
        <xdr:sp macro="" textlink="">
          <xdr:nvSpPr>
            <xdr:cNvPr id="113688" name="Check Box 24" hidden="1">
              <a:extLst>
                <a:ext uri="{63B3BB69-23CF-44E3-9099-C40C66FF867C}">
                  <a14:compatExt spid="_x0000_s113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47</xdr:row>
          <xdr:rowOff>47625</xdr:rowOff>
        </xdr:from>
        <xdr:to>
          <xdr:col>6</xdr:col>
          <xdr:colOff>85725</xdr:colOff>
          <xdr:row>49</xdr:row>
          <xdr:rowOff>38100</xdr:rowOff>
        </xdr:to>
        <xdr:sp macro="" textlink="">
          <xdr:nvSpPr>
            <xdr:cNvPr id="113689" name="Check Box 25" hidden="1">
              <a:extLst>
                <a:ext uri="{63B3BB69-23CF-44E3-9099-C40C66FF867C}">
                  <a14:compatExt spid="_x0000_s113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49</xdr:row>
          <xdr:rowOff>47625</xdr:rowOff>
        </xdr:from>
        <xdr:to>
          <xdr:col>6</xdr:col>
          <xdr:colOff>85725</xdr:colOff>
          <xdr:row>51</xdr:row>
          <xdr:rowOff>38100</xdr:rowOff>
        </xdr:to>
        <xdr:sp macro="" textlink="">
          <xdr:nvSpPr>
            <xdr:cNvPr id="113690" name="Check Box 26" hidden="1">
              <a:extLst>
                <a:ext uri="{63B3BB69-23CF-44E3-9099-C40C66FF867C}">
                  <a14:compatExt spid="_x0000_s113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114300</xdr:rowOff>
        </xdr:from>
        <xdr:to>
          <xdr:col>6</xdr:col>
          <xdr:colOff>85725</xdr:colOff>
          <xdr:row>55</xdr:row>
          <xdr:rowOff>38100</xdr:rowOff>
        </xdr:to>
        <xdr:sp macro="" textlink="">
          <xdr:nvSpPr>
            <xdr:cNvPr id="113691" name="Check Box 27" hidden="1">
              <a:extLst>
                <a:ext uri="{63B3BB69-23CF-44E3-9099-C40C66FF867C}">
                  <a14:compatExt spid="_x0000_s113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55</xdr:row>
          <xdr:rowOff>47625</xdr:rowOff>
        </xdr:from>
        <xdr:to>
          <xdr:col>6</xdr:col>
          <xdr:colOff>85725</xdr:colOff>
          <xdr:row>57</xdr:row>
          <xdr:rowOff>38100</xdr:rowOff>
        </xdr:to>
        <xdr:sp macro="" textlink="">
          <xdr:nvSpPr>
            <xdr:cNvPr id="113692" name="Check Box 28" hidden="1">
              <a:extLst>
                <a:ext uri="{63B3BB69-23CF-44E3-9099-C40C66FF867C}">
                  <a14:compatExt spid="_x0000_s113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47625</xdr:rowOff>
        </xdr:from>
        <xdr:to>
          <xdr:col>6</xdr:col>
          <xdr:colOff>85725</xdr:colOff>
          <xdr:row>59</xdr:row>
          <xdr:rowOff>38100</xdr:rowOff>
        </xdr:to>
        <xdr:sp macro="" textlink="">
          <xdr:nvSpPr>
            <xdr:cNvPr id="113693" name="Check Box 29" hidden="1">
              <a:extLst>
                <a:ext uri="{63B3BB69-23CF-44E3-9099-C40C66FF867C}">
                  <a14:compatExt spid="_x0000_s113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114300</xdr:rowOff>
        </xdr:from>
        <xdr:to>
          <xdr:col>6</xdr:col>
          <xdr:colOff>85725</xdr:colOff>
          <xdr:row>63</xdr:row>
          <xdr:rowOff>38100</xdr:rowOff>
        </xdr:to>
        <xdr:sp macro="" textlink="">
          <xdr:nvSpPr>
            <xdr:cNvPr id="113694" name="Check Box 30" hidden="1">
              <a:extLst>
                <a:ext uri="{63B3BB69-23CF-44E3-9099-C40C66FF867C}">
                  <a14:compatExt spid="_x0000_s113694"/>
                </a:ext>
              </a:extLst>
            </xdr:cNvPr>
            <xdr:cNvSpPr/>
          </xdr:nvSpPr>
          <xdr:spPr>
            <a:xfrm>
              <a:off x="0" y="0"/>
              <a:ext cx="0" cy="0"/>
            </a:xfrm>
            <a:prstGeom prst="rect">
              <a:avLst/>
            </a:prstGeom>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xdr:row>
          <xdr:rowOff>114300</xdr:rowOff>
        </xdr:from>
        <xdr:to>
          <xdr:col>3</xdr:col>
          <xdr:colOff>28575</xdr:colOff>
          <xdr:row>6</xdr:row>
          <xdr:rowOff>28575</xdr:rowOff>
        </xdr:to>
        <xdr:sp macro="" textlink="">
          <xdr:nvSpPr>
            <xdr:cNvPr id="130051" name="Check Box 3" hidden="1">
              <a:extLst>
                <a:ext uri="{63B3BB69-23CF-44E3-9099-C40C66FF867C}">
                  <a14:compatExt spid="_x0000_s130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85725</xdr:rowOff>
        </xdr:from>
        <xdr:to>
          <xdr:col>3</xdr:col>
          <xdr:colOff>28575</xdr:colOff>
          <xdr:row>8</xdr:row>
          <xdr:rowOff>28575</xdr:rowOff>
        </xdr:to>
        <xdr:sp macro="" textlink="">
          <xdr:nvSpPr>
            <xdr:cNvPr id="130052" name="Check Box 4" hidden="1">
              <a:extLst>
                <a:ext uri="{63B3BB69-23CF-44E3-9099-C40C66FF867C}">
                  <a14:compatExt spid="_x0000_s130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85725</xdr:rowOff>
        </xdr:from>
        <xdr:to>
          <xdr:col>3</xdr:col>
          <xdr:colOff>28575</xdr:colOff>
          <xdr:row>10</xdr:row>
          <xdr:rowOff>28575</xdr:rowOff>
        </xdr:to>
        <xdr:sp macro="" textlink="">
          <xdr:nvSpPr>
            <xdr:cNvPr id="130053" name="Check Box 5" hidden="1">
              <a:extLst>
                <a:ext uri="{63B3BB69-23CF-44E3-9099-C40C66FF867C}">
                  <a14:compatExt spid="_x0000_s130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85725</xdr:rowOff>
        </xdr:from>
        <xdr:to>
          <xdr:col>3</xdr:col>
          <xdr:colOff>28575</xdr:colOff>
          <xdr:row>12</xdr:row>
          <xdr:rowOff>28575</xdr:rowOff>
        </xdr:to>
        <xdr:sp macro="" textlink="">
          <xdr:nvSpPr>
            <xdr:cNvPr id="130054" name="Check Box 6" hidden="1">
              <a:extLst>
                <a:ext uri="{63B3BB69-23CF-44E3-9099-C40C66FF867C}">
                  <a14:compatExt spid="_x0000_s130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85725</xdr:rowOff>
        </xdr:from>
        <xdr:to>
          <xdr:col>3</xdr:col>
          <xdr:colOff>28575</xdr:colOff>
          <xdr:row>14</xdr:row>
          <xdr:rowOff>28575</xdr:rowOff>
        </xdr:to>
        <xdr:sp macro="" textlink="">
          <xdr:nvSpPr>
            <xdr:cNvPr id="130055" name="Check Box 7" hidden="1">
              <a:extLst>
                <a:ext uri="{63B3BB69-23CF-44E3-9099-C40C66FF867C}">
                  <a14:compatExt spid="_x0000_s130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85725</xdr:rowOff>
        </xdr:from>
        <xdr:to>
          <xdr:col>3</xdr:col>
          <xdr:colOff>28575</xdr:colOff>
          <xdr:row>16</xdr:row>
          <xdr:rowOff>28575</xdr:rowOff>
        </xdr:to>
        <xdr:sp macro="" textlink="">
          <xdr:nvSpPr>
            <xdr:cNvPr id="130056" name="Check Box 8" hidden="1">
              <a:extLst>
                <a:ext uri="{63B3BB69-23CF-44E3-9099-C40C66FF867C}">
                  <a14:compatExt spid="_x0000_s130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85725</xdr:rowOff>
        </xdr:from>
        <xdr:to>
          <xdr:col>3</xdr:col>
          <xdr:colOff>28575</xdr:colOff>
          <xdr:row>18</xdr:row>
          <xdr:rowOff>28575</xdr:rowOff>
        </xdr:to>
        <xdr:sp macro="" textlink="">
          <xdr:nvSpPr>
            <xdr:cNvPr id="130057" name="Check Box 9" hidden="1">
              <a:extLst>
                <a:ext uri="{63B3BB69-23CF-44E3-9099-C40C66FF867C}">
                  <a14:compatExt spid="_x0000_s130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85725</xdr:rowOff>
        </xdr:from>
        <xdr:to>
          <xdr:col>3</xdr:col>
          <xdr:colOff>28575</xdr:colOff>
          <xdr:row>20</xdr:row>
          <xdr:rowOff>28575</xdr:rowOff>
        </xdr:to>
        <xdr:sp macro="" textlink="">
          <xdr:nvSpPr>
            <xdr:cNvPr id="130058" name="Check Box 10" hidden="1">
              <a:extLst>
                <a:ext uri="{63B3BB69-23CF-44E3-9099-C40C66FF867C}">
                  <a14:compatExt spid="_x0000_s130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85725</xdr:rowOff>
        </xdr:from>
        <xdr:to>
          <xdr:col>3</xdr:col>
          <xdr:colOff>28575</xdr:colOff>
          <xdr:row>22</xdr:row>
          <xdr:rowOff>28575</xdr:rowOff>
        </xdr:to>
        <xdr:sp macro="" textlink="">
          <xdr:nvSpPr>
            <xdr:cNvPr id="130059" name="Check Box 11" hidden="1">
              <a:extLst>
                <a:ext uri="{63B3BB69-23CF-44E3-9099-C40C66FF867C}">
                  <a14:compatExt spid="_x0000_s130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85725</xdr:rowOff>
        </xdr:from>
        <xdr:to>
          <xdr:col>3</xdr:col>
          <xdr:colOff>28575</xdr:colOff>
          <xdr:row>24</xdr:row>
          <xdr:rowOff>28575</xdr:rowOff>
        </xdr:to>
        <xdr:sp macro="" textlink="">
          <xdr:nvSpPr>
            <xdr:cNvPr id="130060" name="Check Box 12" hidden="1">
              <a:extLst>
                <a:ext uri="{63B3BB69-23CF-44E3-9099-C40C66FF867C}">
                  <a14:compatExt spid="_x0000_s130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85725</xdr:rowOff>
        </xdr:from>
        <xdr:to>
          <xdr:col>3</xdr:col>
          <xdr:colOff>28575</xdr:colOff>
          <xdr:row>26</xdr:row>
          <xdr:rowOff>28575</xdr:rowOff>
        </xdr:to>
        <xdr:sp macro="" textlink="">
          <xdr:nvSpPr>
            <xdr:cNvPr id="130061" name="Check Box 13" hidden="1">
              <a:extLst>
                <a:ext uri="{63B3BB69-23CF-44E3-9099-C40C66FF867C}">
                  <a14:compatExt spid="_x0000_s130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85725</xdr:rowOff>
        </xdr:from>
        <xdr:to>
          <xdr:col>3</xdr:col>
          <xdr:colOff>28575</xdr:colOff>
          <xdr:row>28</xdr:row>
          <xdr:rowOff>28575</xdr:rowOff>
        </xdr:to>
        <xdr:sp macro="" textlink="">
          <xdr:nvSpPr>
            <xdr:cNvPr id="130062" name="Check Box 14" hidden="1">
              <a:extLst>
                <a:ext uri="{63B3BB69-23CF-44E3-9099-C40C66FF867C}">
                  <a14:compatExt spid="_x0000_s130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85725</xdr:rowOff>
        </xdr:from>
        <xdr:to>
          <xdr:col>3</xdr:col>
          <xdr:colOff>28575</xdr:colOff>
          <xdr:row>30</xdr:row>
          <xdr:rowOff>28575</xdr:rowOff>
        </xdr:to>
        <xdr:sp macro="" textlink="">
          <xdr:nvSpPr>
            <xdr:cNvPr id="130063" name="Check Box 15" hidden="1">
              <a:extLst>
                <a:ext uri="{63B3BB69-23CF-44E3-9099-C40C66FF867C}">
                  <a14:compatExt spid="_x0000_s130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114300</xdr:rowOff>
        </xdr:from>
        <xdr:to>
          <xdr:col>3</xdr:col>
          <xdr:colOff>28575</xdr:colOff>
          <xdr:row>38</xdr:row>
          <xdr:rowOff>28575</xdr:rowOff>
        </xdr:to>
        <xdr:sp macro="" textlink="">
          <xdr:nvSpPr>
            <xdr:cNvPr id="130064" name="Check Box 16" hidden="1">
              <a:extLst>
                <a:ext uri="{63B3BB69-23CF-44E3-9099-C40C66FF867C}">
                  <a14:compatExt spid="_x0000_s130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85725</xdr:rowOff>
        </xdr:from>
        <xdr:to>
          <xdr:col>3</xdr:col>
          <xdr:colOff>28575</xdr:colOff>
          <xdr:row>40</xdr:row>
          <xdr:rowOff>28575</xdr:rowOff>
        </xdr:to>
        <xdr:sp macro="" textlink="">
          <xdr:nvSpPr>
            <xdr:cNvPr id="130065" name="Check Box 17" hidden="1">
              <a:extLst>
                <a:ext uri="{63B3BB69-23CF-44E3-9099-C40C66FF867C}">
                  <a14:compatExt spid="_x0000_s130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85725</xdr:rowOff>
        </xdr:from>
        <xdr:to>
          <xdr:col>3</xdr:col>
          <xdr:colOff>28575</xdr:colOff>
          <xdr:row>42</xdr:row>
          <xdr:rowOff>28575</xdr:rowOff>
        </xdr:to>
        <xdr:sp macro="" textlink="">
          <xdr:nvSpPr>
            <xdr:cNvPr id="130066" name="Check Box 18" hidden="1">
              <a:extLst>
                <a:ext uri="{63B3BB69-23CF-44E3-9099-C40C66FF867C}">
                  <a14:compatExt spid="_x0000_s130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85725</xdr:rowOff>
        </xdr:from>
        <xdr:to>
          <xdr:col>3</xdr:col>
          <xdr:colOff>28575</xdr:colOff>
          <xdr:row>44</xdr:row>
          <xdr:rowOff>28575</xdr:rowOff>
        </xdr:to>
        <xdr:sp macro="" textlink="">
          <xdr:nvSpPr>
            <xdr:cNvPr id="130067" name="Check Box 19" hidden="1">
              <a:extLst>
                <a:ext uri="{63B3BB69-23CF-44E3-9099-C40C66FF867C}">
                  <a14:compatExt spid="_x0000_s130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85725</xdr:rowOff>
        </xdr:from>
        <xdr:to>
          <xdr:col>3</xdr:col>
          <xdr:colOff>28575</xdr:colOff>
          <xdr:row>46</xdr:row>
          <xdr:rowOff>28575</xdr:rowOff>
        </xdr:to>
        <xdr:sp macro="" textlink="">
          <xdr:nvSpPr>
            <xdr:cNvPr id="130068" name="Check Box 20" hidden="1">
              <a:extLst>
                <a:ext uri="{63B3BB69-23CF-44E3-9099-C40C66FF867C}">
                  <a14:compatExt spid="_x0000_s130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85725</xdr:rowOff>
        </xdr:from>
        <xdr:to>
          <xdr:col>3</xdr:col>
          <xdr:colOff>28575</xdr:colOff>
          <xdr:row>48</xdr:row>
          <xdr:rowOff>28575</xdr:rowOff>
        </xdr:to>
        <xdr:sp macro="" textlink="">
          <xdr:nvSpPr>
            <xdr:cNvPr id="130069" name="Check Box 21" hidden="1">
              <a:extLst>
                <a:ext uri="{63B3BB69-23CF-44E3-9099-C40C66FF867C}">
                  <a14:compatExt spid="_x0000_s130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85725</xdr:rowOff>
        </xdr:from>
        <xdr:to>
          <xdr:col>3</xdr:col>
          <xdr:colOff>28575</xdr:colOff>
          <xdr:row>50</xdr:row>
          <xdr:rowOff>28575</xdr:rowOff>
        </xdr:to>
        <xdr:sp macro="" textlink="">
          <xdr:nvSpPr>
            <xdr:cNvPr id="130070" name="Check Box 22" hidden="1">
              <a:extLst>
                <a:ext uri="{63B3BB69-23CF-44E3-9099-C40C66FF867C}">
                  <a14:compatExt spid="_x0000_s130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85725</xdr:rowOff>
        </xdr:from>
        <xdr:to>
          <xdr:col>3</xdr:col>
          <xdr:colOff>28575</xdr:colOff>
          <xdr:row>52</xdr:row>
          <xdr:rowOff>28575</xdr:rowOff>
        </xdr:to>
        <xdr:sp macro="" textlink="">
          <xdr:nvSpPr>
            <xdr:cNvPr id="130071" name="Check Box 23" hidden="1">
              <a:extLst>
                <a:ext uri="{63B3BB69-23CF-44E3-9099-C40C66FF867C}">
                  <a14:compatExt spid="_x0000_s130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85725</xdr:rowOff>
        </xdr:from>
        <xdr:to>
          <xdr:col>3</xdr:col>
          <xdr:colOff>28575</xdr:colOff>
          <xdr:row>54</xdr:row>
          <xdr:rowOff>28575</xdr:rowOff>
        </xdr:to>
        <xdr:sp macro="" textlink="">
          <xdr:nvSpPr>
            <xdr:cNvPr id="130072" name="Check Box 24" hidden="1">
              <a:extLst>
                <a:ext uri="{63B3BB69-23CF-44E3-9099-C40C66FF867C}">
                  <a14:compatExt spid="_x0000_s130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85725</xdr:rowOff>
        </xdr:from>
        <xdr:to>
          <xdr:col>3</xdr:col>
          <xdr:colOff>28575</xdr:colOff>
          <xdr:row>56</xdr:row>
          <xdr:rowOff>28575</xdr:rowOff>
        </xdr:to>
        <xdr:sp macro="" textlink="">
          <xdr:nvSpPr>
            <xdr:cNvPr id="130073" name="Check Box 25" hidden="1">
              <a:extLst>
                <a:ext uri="{63B3BB69-23CF-44E3-9099-C40C66FF867C}">
                  <a14:compatExt spid="_x0000_s130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85725</xdr:rowOff>
        </xdr:from>
        <xdr:to>
          <xdr:col>3</xdr:col>
          <xdr:colOff>28575</xdr:colOff>
          <xdr:row>58</xdr:row>
          <xdr:rowOff>28575</xdr:rowOff>
        </xdr:to>
        <xdr:sp macro="" textlink="">
          <xdr:nvSpPr>
            <xdr:cNvPr id="130074" name="Check Box 26" hidden="1">
              <a:extLst>
                <a:ext uri="{63B3BB69-23CF-44E3-9099-C40C66FF867C}">
                  <a14:compatExt spid="_x0000_s130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85725</xdr:rowOff>
        </xdr:from>
        <xdr:to>
          <xdr:col>3</xdr:col>
          <xdr:colOff>28575</xdr:colOff>
          <xdr:row>60</xdr:row>
          <xdr:rowOff>28575</xdr:rowOff>
        </xdr:to>
        <xdr:sp macro="" textlink="">
          <xdr:nvSpPr>
            <xdr:cNvPr id="130075" name="Check Box 27" hidden="1">
              <a:extLst>
                <a:ext uri="{63B3BB69-23CF-44E3-9099-C40C66FF867C}">
                  <a14:compatExt spid="_x0000_s130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85725</xdr:rowOff>
        </xdr:from>
        <xdr:to>
          <xdr:col>3</xdr:col>
          <xdr:colOff>28575</xdr:colOff>
          <xdr:row>62</xdr:row>
          <xdr:rowOff>28575</xdr:rowOff>
        </xdr:to>
        <xdr:sp macro="" textlink="">
          <xdr:nvSpPr>
            <xdr:cNvPr id="130076" name="Check Box 28" hidden="1">
              <a:extLst>
                <a:ext uri="{63B3BB69-23CF-44E3-9099-C40C66FF867C}">
                  <a14:compatExt spid="_x0000_s130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4</xdr:col>
          <xdr:colOff>1028700</xdr:colOff>
          <xdr:row>4</xdr:row>
          <xdr:rowOff>28575</xdr:rowOff>
        </xdr:to>
        <xdr:sp macro="" textlink="">
          <xdr:nvSpPr>
            <xdr:cNvPr id="130077" name="Check Box 29" hidden="1">
              <a:extLst>
                <a:ext uri="{63B3BB69-23CF-44E3-9099-C40C66FF867C}">
                  <a14:compatExt spid="_x0000_s130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HFC from Industrial Product Use 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85725</xdr:rowOff>
        </xdr:from>
        <xdr:to>
          <xdr:col>4</xdr:col>
          <xdr:colOff>771525</xdr:colOff>
          <xdr:row>36</xdr:row>
          <xdr:rowOff>28575</xdr:rowOff>
        </xdr:to>
        <xdr:sp macro="" textlink="">
          <xdr:nvSpPr>
            <xdr:cNvPr id="130078" name="Check Box 30" hidden="1">
              <a:extLst>
                <a:ext uri="{63B3BB69-23CF-44E3-9099-C40C66FF867C}">
                  <a14:compatExt spid="_x0000_s130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HFC from Industrial Process not applicable)</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8</xdr:col>
          <xdr:colOff>9525</xdr:colOff>
          <xdr:row>4</xdr:row>
          <xdr:rowOff>28575</xdr:rowOff>
        </xdr:to>
        <xdr:sp macro="" textlink="">
          <xdr:nvSpPr>
            <xdr:cNvPr id="120837" name="Check Box 5" hidden="1">
              <a:extLst>
                <a:ext uri="{63B3BB69-23CF-44E3-9099-C40C66FF867C}">
                  <a14:compatExt spid="_x0000_s1208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PFC from Industrial Product Use 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xdr:row>
          <xdr:rowOff>161925</xdr:rowOff>
        </xdr:from>
        <xdr:to>
          <xdr:col>6</xdr:col>
          <xdr:colOff>95250</xdr:colOff>
          <xdr:row>6</xdr:row>
          <xdr:rowOff>38100</xdr:rowOff>
        </xdr:to>
        <xdr:sp macro="" textlink="">
          <xdr:nvSpPr>
            <xdr:cNvPr id="120838" name="Check Box 6" hidden="1">
              <a:extLst>
                <a:ext uri="{63B3BB69-23CF-44E3-9099-C40C66FF867C}">
                  <a14:compatExt spid="_x0000_s1208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xdr:row>
          <xdr:rowOff>95250</xdr:rowOff>
        </xdr:from>
        <xdr:to>
          <xdr:col>6</xdr:col>
          <xdr:colOff>95250</xdr:colOff>
          <xdr:row>8</xdr:row>
          <xdr:rowOff>38100</xdr:rowOff>
        </xdr:to>
        <xdr:sp macro="" textlink="">
          <xdr:nvSpPr>
            <xdr:cNvPr id="120839" name="Check Box 7" hidden="1">
              <a:extLst>
                <a:ext uri="{63B3BB69-23CF-44E3-9099-C40C66FF867C}">
                  <a14:compatExt spid="_x0000_s1208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95250</xdr:rowOff>
        </xdr:from>
        <xdr:to>
          <xdr:col>6</xdr:col>
          <xdr:colOff>95250</xdr:colOff>
          <xdr:row>10</xdr:row>
          <xdr:rowOff>38100</xdr:rowOff>
        </xdr:to>
        <xdr:sp macro="" textlink="">
          <xdr:nvSpPr>
            <xdr:cNvPr id="120840" name="Check Box 8" hidden="1">
              <a:extLst>
                <a:ext uri="{63B3BB69-23CF-44E3-9099-C40C66FF867C}">
                  <a14:compatExt spid="_x0000_s1208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95250</xdr:rowOff>
        </xdr:from>
        <xdr:to>
          <xdr:col>6</xdr:col>
          <xdr:colOff>95250</xdr:colOff>
          <xdr:row>12</xdr:row>
          <xdr:rowOff>38100</xdr:rowOff>
        </xdr:to>
        <xdr:sp macro="" textlink="">
          <xdr:nvSpPr>
            <xdr:cNvPr id="120841" name="Check Box 9" hidden="1">
              <a:extLst>
                <a:ext uri="{63B3BB69-23CF-44E3-9099-C40C66FF867C}">
                  <a14:compatExt spid="_x0000_s120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95250</xdr:rowOff>
        </xdr:from>
        <xdr:to>
          <xdr:col>6</xdr:col>
          <xdr:colOff>95250</xdr:colOff>
          <xdr:row>14</xdr:row>
          <xdr:rowOff>38100</xdr:rowOff>
        </xdr:to>
        <xdr:sp macro="" textlink="">
          <xdr:nvSpPr>
            <xdr:cNvPr id="120842" name="Check Box 10" hidden="1">
              <a:extLst>
                <a:ext uri="{63B3BB69-23CF-44E3-9099-C40C66FF867C}">
                  <a14:compatExt spid="_x0000_s1208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95250</xdr:rowOff>
        </xdr:from>
        <xdr:to>
          <xdr:col>6</xdr:col>
          <xdr:colOff>95250</xdr:colOff>
          <xdr:row>16</xdr:row>
          <xdr:rowOff>38100</xdr:rowOff>
        </xdr:to>
        <xdr:sp macro="" textlink="">
          <xdr:nvSpPr>
            <xdr:cNvPr id="120843" name="Check Box 11" hidden="1">
              <a:extLst>
                <a:ext uri="{63B3BB69-23CF-44E3-9099-C40C66FF867C}">
                  <a14:compatExt spid="_x0000_s1208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104775</xdr:rowOff>
        </xdr:from>
        <xdr:to>
          <xdr:col>6</xdr:col>
          <xdr:colOff>104775</xdr:colOff>
          <xdr:row>18</xdr:row>
          <xdr:rowOff>47625</xdr:rowOff>
        </xdr:to>
        <xdr:sp macro="" textlink="">
          <xdr:nvSpPr>
            <xdr:cNvPr id="120844" name="Check Box 12" hidden="1">
              <a:extLst>
                <a:ext uri="{63B3BB69-23CF-44E3-9099-C40C66FF867C}">
                  <a14:compatExt spid="_x0000_s1208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47625</xdr:rowOff>
        </xdr:from>
        <xdr:to>
          <xdr:col>7</xdr:col>
          <xdr:colOff>1209675</xdr:colOff>
          <xdr:row>23</xdr:row>
          <xdr:rowOff>28575</xdr:rowOff>
        </xdr:to>
        <xdr:sp macro="" textlink="">
          <xdr:nvSpPr>
            <xdr:cNvPr id="120845" name="Check Box 13" hidden="1">
              <a:extLst>
                <a:ext uri="{63B3BB69-23CF-44E3-9099-C40C66FF867C}">
                  <a14:compatExt spid="_x0000_s1208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PFC from Industrial Process 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200025</xdr:rowOff>
        </xdr:from>
        <xdr:to>
          <xdr:col>6</xdr:col>
          <xdr:colOff>95250</xdr:colOff>
          <xdr:row>25</xdr:row>
          <xdr:rowOff>47625</xdr:rowOff>
        </xdr:to>
        <xdr:sp macro="" textlink="">
          <xdr:nvSpPr>
            <xdr:cNvPr id="120846" name="Check Box 14" hidden="1">
              <a:extLst>
                <a:ext uri="{63B3BB69-23CF-44E3-9099-C40C66FF867C}">
                  <a14:compatExt spid="_x0000_s1208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95250</xdr:rowOff>
        </xdr:from>
        <xdr:to>
          <xdr:col>6</xdr:col>
          <xdr:colOff>95250</xdr:colOff>
          <xdr:row>27</xdr:row>
          <xdr:rowOff>38100</xdr:rowOff>
        </xdr:to>
        <xdr:sp macro="" textlink="">
          <xdr:nvSpPr>
            <xdr:cNvPr id="120847" name="Check Box 15" hidden="1">
              <a:extLst>
                <a:ext uri="{63B3BB69-23CF-44E3-9099-C40C66FF867C}">
                  <a14:compatExt spid="_x0000_s1208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95250</xdr:rowOff>
        </xdr:from>
        <xdr:to>
          <xdr:col>6</xdr:col>
          <xdr:colOff>95250</xdr:colOff>
          <xdr:row>29</xdr:row>
          <xdr:rowOff>38100</xdr:rowOff>
        </xdr:to>
        <xdr:sp macro="" textlink="">
          <xdr:nvSpPr>
            <xdr:cNvPr id="120848" name="Check Box 16" hidden="1">
              <a:extLst>
                <a:ext uri="{63B3BB69-23CF-44E3-9099-C40C66FF867C}">
                  <a14:compatExt spid="_x0000_s1208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95250</xdr:rowOff>
        </xdr:from>
        <xdr:to>
          <xdr:col>6</xdr:col>
          <xdr:colOff>95250</xdr:colOff>
          <xdr:row>31</xdr:row>
          <xdr:rowOff>38100</xdr:rowOff>
        </xdr:to>
        <xdr:sp macro="" textlink="">
          <xdr:nvSpPr>
            <xdr:cNvPr id="120849" name="Check Box 17" hidden="1">
              <a:extLst>
                <a:ext uri="{63B3BB69-23CF-44E3-9099-C40C66FF867C}">
                  <a14:compatExt spid="_x0000_s1208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95250</xdr:rowOff>
        </xdr:from>
        <xdr:to>
          <xdr:col>6</xdr:col>
          <xdr:colOff>95250</xdr:colOff>
          <xdr:row>33</xdr:row>
          <xdr:rowOff>38100</xdr:rowOff>
        </xdr:to>
        <xdr:sp macro="" textlink="">
          <xdr:nvSpPr>
            <xdr:cNvPr id="120850" name="Check Box 18" hidden="1">
              <a:extLst>
                <a:ext uri="{63B3BB69-23CF-44E3-9099-C40C66FF867C}">
                  <a14:compatExt spid="_x0000_s1208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104775</xdr:rowOff>
        </xdr:from>
        <xdr:to>
          <xdr:col>6</xdr:col>
          <xdr:colOff>95250</xdr:colOff>
          <xdr:row>35</xdr:row>
          <xdr:rowOff>47625</xdr:rowOff>
        </xdr:to>
        <xdr:sp macro="" textlink="">
          <xdr:nvSpPr>
            <xdr:cNvPr id="120851" name="Check Box 19" hidden="1">
              <a:extLst>
                <a:ext uri="{63B3BB69-23CF-44E3-9099-C40C66FF867C}">
                  <a14:compatExt spid="_x0000_s1208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104775</xdr:rowOff>
        </xdr:from>
        <xdr:to>
          <xdr:col>6</xdr:col>
          <xdr:colOff>95250</xdr:colOff>
          <xdr:row>37</xdr:row>
          <xdr:rowOff>47625</xdr:rowOff>
        </xdr:to>
        <xdr:sp macro="" textlink="">
          <xdr:nvSpPr>
            <xdr:cNvPr id="120852" name="Check Box 20" hidden="1">
              <a:extLst>
                <a:ext uri="{63B3BB69-23CF-44E3-9099-C40C66FF867C}">
                  <a14:compatExt spid="_x0000_s1208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123825</xdr:rowOff>
        </xdr:from>
        <xdr:to>
          <xdr:col>6</xdr:col>
          <xdr:colOff>95250</xdr:colOff>
          <xdr:row>43</xdr:row>
          <xdr:rowOff>38100</xdr:rowOff>
        </xdr:to>
        <xdr:sp macro="" textlink="">
          <xdr:nvSpPr>
            <xdr:cNvPr id="120853" name="Check Box 21" hidden="1">
              <a:extLst>
                <a:ext uri="{63B3BB69-23CF-44E3-9099-C40C66FF867C}">
                  <a14:compatExt spid="_x0000_s1208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44</xdr:row>
          <xdr:rowOff>123825</xdr:rowOff>
        </xdr:from>
        <xdr:to>
          <xdr:col>6</xdr:col>
          <xdr:colOff>95250</xdr:colOff>
          <xdr:row>46</xdr:row>
          <xdr:rowOff>38100</xdr:rowOff>
        </xdr:to>
        <xdr:sp macro="" textlink="">
          <xdr:nvSpPr>
            <xdr:cNvPr id="120854" name="Check Box 22" hidden="1">
              <a:extLst>
                <a:ext uri="{63B3BB69-23CF-44E3-9099-C40C66FF867C}">
                  <a14:compatExt spid="_x0000_s120854"/>
                </a:ext>
              </a:extLst>
            </xdr:cNvPr>
            <xdr:cNvSpPr/>
          </xdr:nvSpPr>
          <xdr:spPr>
            <a:xfrm>
              <a:off x="0" y="0"/>
              <a:ext cx="0" cy="0"/>
            </a:xfrm>
            <a:prstGeom prst="rect">
              <a:avLst/>
            </a:prstGeom>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1</xdr:col>
      <xdr:colOff>9525</xdr:colOff>
      <xdr:row>8</xdr:row>
      <xdr:rowOff>0</xdr:rowOff>
    </xdr:from>
    <xdr:to>
      <xdr:col>14</xdr:col>
      <xdr:colOff>1190625</xdr:colOff>
      <xdr:row>8</xdr:row>
      <xdr:rowOff>0</xdr:rowOff>
    </xdr:to>
    <xdr:sp macro="" textlink="">
      <xdr:nvSpPr>
        <xdr:cNvPr id="173276" name="Text Box 2"/>
        <xdr:cNvSpPr txBox="1">
          <a:spLocks noChangeArrowheads="1"/>
        </xdr:cNvSpPr>
      </xdr:nvSpPr>
      <xdr:spPr bwMode="auto">
        <a:xfrm>
          <a:off x="190500" y="1114425"/>
          <a:ext cx="6115050"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19050</xdr:colOff>
          <xdr:row>5</xdr:row>
          <xdr:rowOff>114300</xdr:rowOff>
        </xdr:from>
        <xdr:to>
          <xdr:col>6</xdr:col>
          <xdr:colOff>95250</xdr:colOff>
          <xdr:row>7</xdr:row>
          <xdr:rowOff>19050</xdr:rowOff>
        </xdr:to>
        <xdr:sp macro="" textlink="">
          <xdr:nvSpPr>
            <xdr:cNvPr id="122742" name="Check Box 886" hidden="1">
              <a:extLst>
                <a:ext uri="{63B3BB69-23CF-44E3-9099-C40C66FF867C}">
                  <a14:compatExt spid="_x0000_s1227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114300</xdr:rowOff>
        </xdr:from>
        <xdr:to>
          <xdr:col>6</xdr:col>
          <xdr:colOff>95250</xdr:colOff>
          <xdr:row>11</xdr:row>
          <xdr:rowOff>19050</xdr:rowOff>
        </xdr:to>
        <xdr:sp macro="" textlink="">
          <xdr:nvSpPr>
            <xdr:cNvPr id="122743" name="Check Box 887" hidden="1">
              <a:extLst>
                <a:ext uri="{63B3BB69-23CF-44E3-9099-C40C66FF867C}">
                  <a14:compatExt spid="_x0000_s1227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142875</xdr:rowOff>
        </xdr:from>
        <xdr:to>
          <xdr:col>6</xdr:col>
          <xdr:colOff>95250</xdr:colOff>
          <xdr:row>17</xdr:row>
          <xdr:rowOff>47625</xdr:rowOff>
        </xdr:to>
        <xdr:sp macro="" textlink="">
          <xdr:nvSpPr>
            <xdr:cNvPr id="122744" name="Check Box 888" hidden="1">
              <a:extLst>
                <a:ext uri="{63B3BB69-23CF-44E3-9099-C40C66FF867C}">
                  <a14:compatExt spid="_x0000_s1227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142875</xdr:rowOff>
        </xdr:from>
        <xdr:to>
          <xdr:col>6</xdr:col>
          <xdr:colOff>95250</xdr:colOff>
          <xdr:row>21</xdr:row>
          <xdr:rowOff>47625</xdr:rowOff>
        </xdr:to>
        <xdr:sp macro="" textlink="">
          <xdr:nvSpPr>
            <xdr:cNvPr id="122745" name="Check Box 889" hidden="1">
              <a:extLst>
                <a:ext uri="{63B3BB69-23CF-44E3-9099-C40C66FF867C}">
                  <a14:compatExt spid="_x0000_s1227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142875</xdr:rowOff>
        </xdr:from>
        <xdr:to>
          <xdr:col>6</xdr:col>
          <xdr:colOff>95250</xdr:colOff>
          <xdr:row>25</xdr:row>
          <xdr:rowOff>47625</xdr:rowOff>
        </xdr:to>
        <xdr:sp macro="" textlink="">
          <xdr:nvSpPr>
            <xdr:cNvPr id="122746" name="Check Box 890" hidden="1">
              <a:extLst>
                <a:ext uri="{63B3BB69-23CF-44E3-9099-C40C66FF867C}">
                  <a14:compatExt spid="_x0000_s1227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31</xdr:row>
          <xdr:rowOff>0</xdr:rowOff>
        </xdr:from>
        <xdr:to>
          <xdr:col>7</xdr:col>
          <xdr:colOff>47625</xdr:colOff>
          <xdr:row>32</xdr:row>
          <xdr:rowOff>28575</xdr:rowOff>
        </xdr:to>
        <xdr:sp macro="" textlink="">
          <xdr:nvSpPr>
            <xdr:cNvPr id="122747" name="Check Box 891" hidden="1">
              <a:extLst>
                <a:ext uri="{63B3BB69-23CF-44E3-9099-C40C66FF867C}">
                  <a14:compatExt spid="_x0000_s122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32</xdr:row>
          <xdr:rowOff>85725</xdr:rowOff>
        </xdr:from>
        <xdr:to>
          <xdr:col>7</xdr:col>
          <xdr:colOff>47625</xdr:colOff>
          <xdr:row>34</xdr:row>
          <xdr:rowOff>19050</xdr:rowOff>
        </xdr:to>
        <xdr:sp macro="" textlink="">
          <xdr:nvSpPr>
            <xdr:cNvPr id="122748" name="Check Box 892" hidden="1">
              <a:extLst>
                <a:ext uri="{63B3BB69-23CF-44E3-9099-C40C66FF867C}">
                  <a14:compatExt spid="_x0000_s1227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35</xdr:row>
          <xdr:rowOff>0</xdr:rowOff>
        </xdr:from>
        <xdr:to>
          <xdr:col>7</xdr:col>
          <xdr:colOff>47625</xdr:colOff>
          <xdr:row>38</xdr:row>
          <xdr:rowOff>28575</xdr:rowOff>
        </xdr:to>
        <xdr:sp macro="" textlink="">
          <xdr:nvSpPr>
            <xdr:cNvPr id="122749" name="Check Box 893" hidden="1">
              <a:extLst>
                <a:ext uri="{63B3BB69-23CF-44E3-9099-C40C66FF867C}">
                  <a14:compatExt spid="_x0000_s122749"/>
                </a:ext>
              </a:extLst>
            </xdr:cNvPr>
            <xdr:cNvSpPr/>
          </xdr:nvSpPr>
          <xdr:spPr>
            <a:xfrm>
              <a:off x="0" y="0"/>
              <a:ext cx="0" cy="0"/>
            </a:xfrm>
            <a:prstGeom prst="rect">
              <a:avLst/>
            </a:prstGeom>
          </xdr:spPr>
        </xdr:sp>
        <xdr:clientData/>
      </xdr:twoCellAnchor>
    </mc:Choice>
    <mc:Fallback/>
  </mc:AlternateContent>
  <xdr:twoCellAnchor>
    <xdr:from>
      <xdr:col>5</xdr:col>
      <xdr:colOff>148591</xdr:colOff>
      <xdr:row>30</xdr:row>
      <xdr:rowOff>163</xdr:rowOff>
    </xdr:from>
    <xdr:to>
      <xdr:col>6</xdr:col>
      <xdr:colOff>120174</xdr:colOff>
      <xdr:row>31</xdr:row>
      <xdr:rowOff>4</xdr:rowOff>
    </xdr:to>
    <xdr:sp macro="" textlink="">
      <xdr:nvSpPr>
        <xdr:cNvPr id="23" name="Rectangle 42"/>
        <xdr:cNvSpPr>
          <a:spLocks noChangeArrowheads="1"/>
        </xdr:cNvSpPr>
      </xdr:nvSpPr>
      <xdr:spPr bwMode="auto">
        <a:xfrm>
          <a:off x="1693546" y="5778028"/>
          <a:ext cx="200183" cy="9890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14</xdr:col>
          <xdr:colOff>85725</xdr:colOff>
          <xdr:row>32</xdr:row>
          <xdr:rowOff>28575</xdr:rowOff>
        </xdr:to>
        <xdr:sp macro="" textlink="">
          <xdr:nvSpPr>
            <xdr:cNvPr id="122751" name="Check Box 895" hidden="1">
              <a:extLst>
                <a:ext uri="{63B3BB69-23CF-44E3-9099-C40C66FF867C}">
                  <a14:compatExt spid="_x0000_s1227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14</xdr:col>
          <xdr:colOff>85725</xdr:colOff>
          <xdr:row>38</xdr:row>
          <xdr:rowOff>28575</xdr:rowOff>
        </xdr:to>
        <xdr:sp macro="" textlink="">
          <xdr:nvSpPr>
            <xdr:cNvPr id="122752" name="Check Box 896" hidden="1">
              <a:extLst>
                <a:ext uri="{63B3BB69-23CF-44E3-9099-C40C66FF867C}">
                  <a14:compatExt spid="_x0000_s122752"/>
                </a:ext>
              </a:extLst>
            </xdr:cNvPr>
            <xdr:cNvSpPr/>
          </xdr:nvSpPr>
          <xdr:spPr>
            <a:xfrm>
              <a:off x="0" y="0"/>
              <a:ext cx="0" cy="0"/>
            </a:xfrm>
            <a:prstGeom prst="rect">
              <a:avLst/>
            </a:prstGeom>
          </xdr:spPr>
        </xdr:sp>
        <xdr:clientData/>
      </xdr:twoCellAnchor>
    </mc:Choice>
    <mc:Fallback/>
  </mc:AlternateContent>
  <xdr:twoCellAnchor>
    <xdr:from>
      <xdr:col>13</xdr:col>
      <xdr:colOff>0</xdr:colOff>
      <xdr:row>30</xdr:row>
      <xdr:rowOff>0</xdr:rowOff>
    </xdr:from>
    <xdr:to>
      <xdr:col>13</xdr:col>
      <xdr:colOff>160276</xdr:colOff>
      <xdr:row>31</xdr:row>
      <xdr:rowOff>3651</xdr:rowOff>
    </xdr:to>
    <xdr:sp macro="" textlink="">
      <xdr:nvSpPr>
        <xdr:cNvPr id="27" name="Rectangle 42"/>
        <xdr:cNvSpPr>
          <a:spLocks noChangeArrowheads="1"/>
        </xdr:cNvSpPr>
      </xdr:nvSpPr>
      <xdr:spPr bwMode="auto">
        <a:xfrm>
          <a:off x="5191125" y="5781675"/>
          <a:ext cx="169704" cy="9890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mc:AlternateContent xmlns:mc="http://schemas.openxmlformats.org/markup-compatibility/2006">
    <mc:Choice xmlns:a14="http://schemas.microsoft.com/office/drawing/2010/main" Requires="a14">
      <xdr:twoCellAnchor editAs="oneCell">
        <xdr:from>
          <xdr:col>8</xdr:col>
          <xdr:colOff>66675</xdr:colOff>
          <xdr:row>30</xdr:row>
          <xdr:rowOff>85725</xdr:rowOff>
        </xdr:from>
        <xdr:to>
          <xdr:col>9</xdr:col>
          <xdr:colOff>85725</xdr:colOff>
          <xdr:row>32</xdr:row>
          <xdr:rowOff>19050</xdr:rowOff>
        </xdr:to>
        <xdr:sp macro="" textlink="">
          <xdr:nvSpPr>
            <xdr:cNvPr id="122754" name="Check Box 898" hidden="1">
              <a:extLst>
                <a:ext uri="{63B3BB69-23CF-44E3-9099-C40C66FF867C}">
                  <a14:compatExt spid="_x0000_s1227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76200</xdr:rowOff>
        </xdr:from>
        <xdr:to>
          <xdr:col>9</xdr:col>
          <xdr:colOff>85725</xdr:colOff>
          <xdr:row>34</xdr:row>
          <xdr:rowOff>9525</xdr:rowOff>
        </xdr:to>
        <xdr:sp macro="" textlink="">
          <xdr:nvSpPr>
            <xdr:cNvPr id="122755" name="Check Box 899" hidden="1">
              <a:extLst>
                <a:ext uri="{63B3BB69-23CF-44E3-9099-C40C66FF867C}">
                  <a14:compatExt spid="_x0000_s1227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85725</xdr:rowOff>
        </xdr:from>
        <xdr:to>
          <xdr:col>9</xdr:col>
          <xdr:colOff>85725</xdr:colOff>
          <xdr:row>38</xdr:row>
          <xdr:rowOff>19050</xdr:rowOff>
        </xdr:to>
        <xdr:sp macro="" textlink="">
          <xdr:nvSpPr>
            <xdr:cNvPr id="122756" name="Check Box 900" hidden="1">
              <a:extLst>
                <a:ext uri="{63B3BB69-23CF-44E3-9099-C40C66FF867C}">
                  <a14:compatExt spid="_x0000_s122756"/>
                </a:ext>
              </a:extLst>
            </xdr:cNvPr>
            <xdr:cNvSpPr/>
          </xdr:nvSpPr>
          <xdr:spPr>
            <a:xfrm>
              <a:off x="0" y="0"/>
              <a:ext cx="0" cy="0"/>
            </a:xfrm>
            <a:prstGeom prst="rect">
              <a:avLst/>
            </a:prstGeom>
          </xdr:spPr>
        </xdr:sp>
        <xdr:clientData/>
      </xdr:twoCellAnchor>
    </mc:Choice>
    <mc:Fallback/>
  </mc:AlternateContent>
  <xdr:twoCellAnchor>
    <xdr:from>
      <xdr:col>8</xdr:col>
      <xdr:colOff>74296</xdr:colOff>
      <xdr:row>29</xdr:row>
      <xdr:rowOff>123825</xdr:rowOff>
    </xdr:from>
    <xdr:to>
      <xdr:col>8</xdr:col>
      <xdr:colOff>280079</xdr:colOff>
      <xdr:row>30</xdr:row>
      <xdr:rowOff>89376</xdr:rowOff>
    </xdr:to>
    <xdr:sp macro="" textlink="">
      <xdr:nvSpPr>
        <xdr:cNvPr id="32" name="Rectangle 42"/>
        <xdr:cNvSpPr>
          <a:spLocks noChangeArrowheads="1"/>
        </xdr:cNvSpPr>
      </xdr:nvSpPr>
      <xdr:spPr bwMode="auto">
        <a:xfrm>
          <a:off x="2950846" y="5772150"/>
          <a:ext cx="200183" cy="9890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mc:AlternateContent xmlns:mc="http://schemas.openxmlformats.org/markup-compatibility/2006">
    <mc:Choice xmlns:a14="http://schemas.microsoft.com/office/drawing/2010/main" Requires="a14">
      <xdr:twoCellAnchor editAs="oneCell">
        <xdr:from>
          <xdr:col>10</xdr:col>
          <xdr:colOff>19050</xdr:colOff>
          <xdr:row>30</xdr:row>
          <xdr:rowOff>85725</xdr:rowOff>
        </xdr:from>
        <xdr:to>
          <xdr:col>11</xdr:col>
          <xdr:colOff>95250</xdr:colOff>
          <xdr:row>32</xdr:row>
          <xdr:rowOff>19050</xdr:rowOff>
        </xdr:to>
        <xdr:sp macro="" textlink="">
          <xdr:nvSpPr>
            <xdr:cNvPr id="122758" name="Check Box 902" hidden="1">
              <a:extLst>
                <a:ext uri="{63B3BB69-23CF-44E3-9099-C40C66FF867C}">
                  <a14:compatExt spid="_x0000_s1227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85725</xdr:rowOff>
        </xdr:from>
        <xdr:to>
          <xdr:col>9</xdr:col>
          <xdr:colOff>85725</xdr:colOff>
          <xdr:row>34</xdr:row>
          <xdr:rowOff>19050</xdr:rowOff>
        </xdr:to>
        <xdr:sp macro="" textlink="">
          <xdr:nvSpPr>
            <xdr:cNvPr id="122759" name="Check Box 903" hidden="1">
              <a:extLst>
                <a:ext uri="{63B3BB69-23CF-44E3-9099-C40C66FF867C}">
                  <a14:compatExt spid="_x0000_s1227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85725</xdr:rowOff>
        </xdr:from>
        <xdr:to>
          <xdr:col>9</xdr:col>
          <xdr:colOff>85725</xdr:colOff>
          <xdr:row>38</xdr:row>
          <xdr:rowOff>19050</xdr:rowOff>
        </xdr:to>
        <xdr:sp macro="" textlink="">
          <xdr:nvSpPr>
            <xdr:cNvPr id="122760" name="Check Box 904" hidden="1">
              <a:extLst>
                <a:ext uri="{63B3BB69-23CF-44E3-9099-C40C66FF867C}">
                  <a14:compatExt spid="_x0000_s122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85725</xdr:rowOff>
        </xdr:from>
        <xdr:to>
          <xdr:col>11</xdr:col>
          <xdr:colOff>95250</xdr:colOff>
          <xdr:row>38</xdr:row>
          <xdr:rowOff>19050</xdr:rowOff>
        </xdr:to>
        <xdr:sp macro="" textlink="">
          <xdr:nvSpPr>
            <xdr:cNvPr id="122761" name="Check Box 905" hidden="1">
              <a:extLst>
                <a:ext uri="{63B3BB69-23CF-44E3-9099-C40C66FF867C}">
                  <a14:compatExt spid="_x0000_s122761"/>
                </a:ext>
              </a:extLst>
            </xdr:cNvPr>
            <xdr:cNvSpPr/>
          </xdr:nvSpPr>
          <xdr:spPr>
            <a:xfrm>
              <a:off x="0" y="0"/>
              <a:ext cx="0" cy="0"/>
            </a:xfrm>
            <a:prstGeom prst="rect">
              <a:avLst/>
            </a:prstGeom>
          </xdr:spPr>
        </xdr:sp>
        <xdr:clientData/>
      </xdr:twoCellAnchor>
    </mc:Choice>
    <mc:Fallback/>
  </mc:AlternateContent>
  <xdr:twoCellAnchor>
    <xdr:from>
      <xdr:col>10</xdr:col>
      <xdr:colOff>17146</xdr:colOff>
      <xdr:row>29</xdr:row>
      <xdr:rowOff>125730</xdr:rowOff>
    </xdr:from>
    <xdr:to>
      <xdr:col>10</xdr:col>
      <xdr:colOff>215579</xdr:colOff>
      <xdr:row>31</xdr:row>
      <xdr:rowOff>3651</xdr:rowOff>
    </xdr:to>
    <xdr:sp macro="" textlink="">
      <xdr:nvSpPr>
        <xdr:cNvPr id="39" name="Rectangle 42"/>
        <xdr:cNvSpPr>
          <a:spLocks noChangeArrowheads="1"/>
        </xdr:cNvSpPr>
      </xdr:nvSpPr>
      <xdr:spPr bwMode="auto">
        <a:xfrm>
          <a:off x="4084321" y="5781675"/>
          <a:ext cx="200183" cy="9890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38100</xdr:rowOff>
        </xdr:from>
        <xdr:to>
          <xdr:col>7</xdr:col>
          <xdr:colOff>228600</xdr:colOff>
          <xdr:row>8</xdr:row>
          <xdr:rowOff>9525</xdr:rowOff>
        </xdr:to>
        <xdr:sp macro="" textlink="">
          <xdr:nvSpPr>
            <xdr:cNvPr id="144385" name="Drop Down 1" hidden="1">
              <a:extLst>
                <a:ext uri="{63B3BB69-23CF-44E3-9099-C40C66FF867C}">
                  <a14:compatExt spid="_x0000_s144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7</xdr:col>
          <xdr:colOff>228600</xdr:colOff>
          <xdr:row>11</xdr:row>
          <xdr:rowOff>0</xdr:rowOff>
        </xdr:to>
        <xdr:sp macro="" textlink="">
          <xdr:nvSpPr>
            <xdr:cNvPr id="144386" name="Drop Down 2" hidden="1">
              <a:extLst>
                <a:ext uri="{63B3BB69-23CF-44E3-9099-C40C66FF867C}">
                  <a14:compatExt spid="_x0000_s144386"/>
                </a:ext>
              </a:extLst>
            </xdr:cNvPr>
            <xdr:cNvSpPr/>
          </xdr:nvSpPr>
          <xdr:spPr>
            <a:xfrm>
              <a:off x="0" y="0"/>
              <a:ext cx="0" cy="0"/>
            </a:xfrm>
            <a:prstGeom prst="rect">
              <a:avLst/>
            </a:prstGeom>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0</xdr:colOff>
      <xdr:row>6</xdr:row>
      <xdr:rowOff>0</xdr:rowOff>
    </xdr:to>
    <xdr:sp macro="" textlink="">
      <xdr:nvSpPr>
        <xdr:cNvPr id="8" name="Text Box 33"/>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6</xdr:row>
      <xdr:rowOff>0</xdr:rowOff>
    </xdr:from>
    <xdr:to>
      <xdr:col>1</xdr:col>
      <xdr:colOff>0</xdr:colOff>
      <xdr:row>6</xdr:row>
      <xdr:rowOff>0</xdr:rowOff>
    </xdr:to>
    <xdr:sp macro="" textlink="">
      <xdr:nvSpPr>
        <xdr:cNvPr id="9" name="Text Box 34"/>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6</xdr:row>
      <xdr:rowOff>0</xdr:rowOff>
    </xdr:from>
    <xdr:to>
      <xdr:col>1</xdr:col>
      <xdr:colOff>0</xdr:colOff>
      <xdr:row>6</xdr:row>
      <xdr:rowOff>0</xdr:rowOff>
    </xdr:to>
    <xdr:sp macro="" textlink="">
      <xdr:nvSpPr>
        <xdr:cNvPr id="6" name="Text Box 33"/>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6</xdr:row>
      <xdr:rowOff>0</xdr:rowOff>
    </xdr:from>
    <xdr:to>
      <xdr:col>1</xdr:col>
      <xdr:colOff>0</xdr:colOff>
      <xdr:row>6</xdr:row>
      <xdr:rowOff>0</xdr:rowOff>
    </xdr:to>
    <xdr:sp macro="" textlink="">
      <xdr:nvSpPr>
        <xdr:cNvPr id="7" name="Text Box 34"/>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8</xdr:row>
          <xdr:rowOff>190500</xdr:rowOff>
        </xdr:from>
        <xdr:to>
          <xdr:col>3</xdr:col>
          <xdr:colOff>57150</xdr:colOff>
          <xdr:row>11</xdr:row>
          <xdr:rowOff>38100</xdr:rowOff>
        </xdr:to>
        <xdr:sp macro="" textlink="">
          <xdr:nvSpPr>
            <xdr:cNvPr id="124071" name="Check Box 167" hidden="1">
              <a:extLst>
                <a:ext uri="{63B3BB69-23CF-44E3-9099-C40C66FF867C}">
                  <a14:compatExt spid="_x0000_s124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38100</xdr:rowOff>
        </xdr:from>
        <xdr:to>
          <xdr:col>3</xdr:col>
          <xdr:colOff>57150</xdr:colOff>
          <xdr:row>12</xdr:row>
          <xdr:rowOff>38100</xdr:rowOff>
        </xdr:to>
        <xdr:sp macro="" textlink="">
          <xdr:nvSpPr>
            <xdr:cNvPr id="124072" name="Check Box 168" hidden="1">
              <a:extLst>
                <a:ext uri="{63B3BB69-23CF-44E3-9099-C40C66FF867C}">
                  <a14:compatExt spid="_x0000_s124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38100</xdr:rowOff>
        </xdr:from>
        <xdr:to>
          <xdr:col>3</xdr:col>
          <xdr:colOff>57150</xdr:colOff>
          <xdr:row>14</xdr:row>
          <xdr:rowOff>38100</xdr:rowOff>
        </xdr:to>
        <xdr:sp macro="" textlink="">
          <xdr:nvSpPr>
            <xdr:cNvPr id="124073" name="Check Box 169" hidden="1">
              <a:extLst>
                <a:ext uri="{63B3BB69-23CF-44E3-9099-C40C66FF867C}">
                  <a14:compatExt spid="_x0000_s124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38100</xdr:rowOff>
        </xdr:from>
        <xdr:to>
          <xdr:col>3</xdr:col>
          <xdr:colOff>57150</xdr:colOff>
          <xdr:row>16</xdr:row>
          <xdr:rowOff>38100</xdr:rowOff>
        </xdr:to>
        <xdr:sp macro="" textlink="">
          <xdr:nvSpPr>
            <xdr:cNvPr id="124074" name="Check Box 170" hidden="1">
              <a:extLst>
                <a:ext uri="{63B3BB69-23CF-44E3-9099-C40C66FF867C}">
                  <a14:compatExt spid="_x0000_s124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38100</xdr:rowOff>
        </xdr:from>
        <xdr:to>
          <xdr:col>3</xdr:col>
          <xdr:colOff>57150</xdr:colOff>
          <xdr:row>18</xdr:row>
          <xdr:rowOff>38100</xdr:rowOff>
        </xdr:to>
        <xdr:sp macro="" textlink="">
          <xdr:nvSpPr>
            <xdr:cNvPr id="124075" name="Check Box 171" hidden="1">
              <a:extLst>
                <a:ext uri="{63B3BB69-23CF-44E3-9099-C40C66FF867C}">
                  <a14:compatExt spid="_x0000_s124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38100</xdr:rowOff>
        </xdr:from>
        <xdr:to>
          <xdr:col>3</xdr:col>
          <xdr:colOff>57150</xdr:colOff>
          <xdr:row>20</xdr:row>
          <xdr:rowOff>47625</xdr:rowOff>
        </xdr:to>
        <xdr:sp macro="" textlink="">
          <xdr:nvSpPr>
            <xdr:cNvPr id="124076" name="Check Box 172" hidden="1">
              <a:extLst>
                <a:ext uri="{63B3BB69-23CF-44E3-9099-C40C66FF867C}">
                  <a14:compatExt spid="_x0000_s124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38100</xdr:rowOff>
        </xdr:from>
        <xdr:to>
          <xdr:col>3</xdr:col>
          <xdr:colOff>57150</xdr:colOff>
          <xdr:row>22</xdr:row>
          <xdr:rowOff>28575</xdr:rowOff>
        </xdr:to>
        <xdr:sp macro="" textlink="">
          <xdr:nvSpPr>
            <xdr:cNvPr id="124077" name="Check Box 173" hidden="1">
              <a:extLst>
                <a:ext uri="{63B3BB69-23CF-44E3-9099-C40C66FF867C}">
                  <a14:compatExt spid="_x0000_s124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38100</xdr:rowOff>
        </xdr:from>
        <xdr:to>
          <xdr:col>3</xdr:col>
          <xdr:colOff>57150</xdr:colOff>
          <xdr:row>24</xdr:row>
          <xdr:rowOff>38100</xdr:rowOff>
        </xdr:to>
        <xdr:sp macro="" textlink="">
          <xdr:nvSpPr>
            <xdr:cNvPr id="124078" name="Check Box 174" hidden="1">
              <a:extLst>
                <a:ext uri="{63B3BB69-23CF-44E3-9099-C40C66FF867C}">
                  <a14:compatExt spid="_x0000_s124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24</xdr:row>
          <xdr:rowOff>38100</xdr:rowOff>
        </xdr:from>
        <xdr:to>
          <xdr:col>3</xdr:col>
          <xdr:colOff>57150</xdr:colOff>
          <xdr:row>26</xdr:row>
          <xdr:rowOff>38100</xdr:rowOff>
        </xdr:to>
        <xdr:sp macro="" textlink="">
          <xdr:nvSpPr>
            <xdr:cNvPr id="124080" name="Check Box 176" hidden="1">
              <a:extLst>
                <a:ext uri="{63B3BB69-23CF-44E3-9099-C40C66FF867C}">
                  <a14:compatExt spid="_x0000_s124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xdr:row>
          <xdr:rowOff>38100</xdr:rowOff>
        </xdr:from>
        <xdr:to>
          <xdr:col>3</xdr:col>
          <xdr:colOff>57150</xdr:colOff>
          <xdr:row>28</xdr:row>
          <xdr:rowOff>38100</xdr:rowOff>
        </xdr:to>
        <xdr:sp macro="" textlink="">
          <xdr:nvSpPr>
            <xdr:cNvPr id="124081" name="Check Box 177" hidden="1">
              <a:extLst>
                <a:ext uri="{63B3BB69-23CF-44E3-9099-C40C66FF867C}">
                  <a14:compatExt spid="_x0000_s124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38100</xdr:rowOff>
        </xdr:from>
        <xdr:to>
          <xdr:col>3</xdr:col>
          <xdr:colOff>57150</xdr:colOff>
          <xdr:row>30</xdr:row>
          <xdr:rowOff>38100</xdr:rowOff>
        </xdr:to>
        <xdr:sp macro="" textlink="">
          <xdr:nvSpPr>
            <xdr:cNvPr id="124082" name="Check Box 178" hidden="1">
              <a:extLst>
                <a:ext uri="{63B3BB69-23CF-44E3-9099-C40C66FF867C}">
                  <a14:compatExt spid="_x0000_s124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30</xdr:row>
          <xdr:rowOff>38100</xdr:rowOff>
        </xdr:from>
        <xdr:to>
          <xdr:col>3</xdr:col>
          <xdr:colOff>57150</xdr:colOff>
          <xdr:row>32</xdr:row>
          <xdr:rowOff>38100</xdr:rowOff>
        </xdr:to>
        <xdr:sp macro="" textlink="">
          <xdr:nvSpPr>
            <xdr:cNvPr id="124083" name="Check Box 179" hidden="1">
              <a:extLst>
                <a:ext uri="{63B3BB69-23CF-44E3-9099-C40C66FF867C}">
                  <a14:compatExt spid="_x0000_s124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1543050</xdr:colOff>
          <xdr:row>6</xdr:row>
          <xdr:rowOff>0</xdr:rowOff>
        </xdr:from>
        <xdr:to>
          <xdr:col>9</xdr:col>
          <xdr:colOff>409575</xdr:colOff>
          <xdr:row>7</xdr:row>
          <xdr:rowOff>66675</xdr:rowOff>
        </xdr:to>
        <xdr:sp macro="" textlink="">
          <xdr:nvSpPr>
            <xdr:cNvPr id="124084" name="Drop Down 180" hidden="1">
              <a:extLst>
                <a:ext uri="{63B3BB69-23CF-44E3-9099-C40C66FF867C}">
                  <a14:compatExt spid="_x0000_s124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32</xdr:row>
          <xdr:rowOff>38100</xdr:rowOff>
        </xdr:from>
        <xdr:to>
          <xdr:col>3</xdr:col>
          <xdr:colOff>57150</xdr:colOff>
          <xdr:row>34</xdr:row>
          <xdr:rowOff>38100</xdr:rowOff>
        </xdr:to>
        <xdr:sp macro="" textlink="">
          <xdr:nvSpPr>
            <xdr:cNvPr id="124085" name="Check Box 181" hidden="1">
              <a:extLst>
                <a:ext uri="{63B3BB69-23CF-44E3-9099-C40C66FF867C}">
                  <a14:compatExt spid="_x0000_s124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xdr:row>
          <xdr:rowOff>38100</xdr:rowOff>
        </xdr:from>
        <xdr:to>
          <xdr:col>3</xdr:col>
          <xdr:colOff>57150</xdr:colOff>
          <xdr:row>36</xdr:row>
          <xdr:rowOff>38100</xdr:rowOff>
        </xdr:to>
        <xdr:sp macro="" textlink="">
          <xdr:nvSpPr>
            <xdr:cNvPr id="124086" name="Check Box 182" hidden="1">
              <a:extLst>
                <a:ext uri="{63B3BB69-23CF-44E3-9099-C40C66FF867C}">
                  <a14:compatExt spid="_x0000_s124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38100</xdr:rowOff>
        </xdr:from>
        <xdr:to>
          <xdr:col>3</xdr:col>
          <xdr:colOff>57150</xdr:colOff>
          <xdr:row>38</xdr:row>
          <xdr:rowOff>38100</xdr:rowOff>
        </xdr:to>
        <xdr:sp macro="" textlink="">
          <xdr:nvSpPr>
            <xdr:cNvPr id="124087" name="Check Box 183" hidden="1">
              <a:extLst>
                <a:ext uri="{63B3BB69-23CF-44E3-9099-C40C66FF867C}">
                  <a14:compatExt spid="_x0000_s124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38100</xdr:rowOff>
        </xdr:from>
        <xdr:to>
          <xdr:col>3</xdr:col>
          <xdr:colOff>57150</xdr:colOff>
          <xdr:row>40</xdr:row>
          <xdr:rowOff>28575</xdr:rowOff>
        </xdr:to>
        <xdr:sp macro="" textlink="">
          <xdr:nvSpPr>
            <xdr:cNvPr id="124088" name="Check Box 184" hidden="1">
              <a:extLst>
                <a:ext uri="{63B3BB69-23CF-44E3-9099-C40C66FF867C}">
                  <a14:compatExt spid="_x0000_s124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40</xdr:row>
          <xdr:rowOff>38100</xdr:rowOff>
        </xdr:from>
        <xdr:to>
          <xdr:col>3</xdr:col>
          <xdr:colOff>47625</xdr:colOff>
          <xdr:row>42</xdr:row>
          <xdr:rowOff>28575</xdr:rowOff>
        </xdr:to>
        <xdr:sp macro="" textlink="">
          <xdr:nvSpPr>
            <xdr:cNvPr id="124150" name="Check Box 246" hidden="1">
              <a:extLst>
                <a:ext uri="{63B3BB69-23CF-44E3-9099-C40C66FF867C}">
                  <a14:compatExt spid="_x0000_s124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xdr:row>
          <xdr:rowOff>38100</xdr:rowOff>
        </xdr:from>
        <xdr:to>
          <xdr:col>3</xdr:col>
          <xdr:colOff>57150</xdr:colOff>
          <xdr:row>44</xdr:row>
          <xdr:rowOff>28575</xdr:rowOff>
        </xdr:to>
        <xdr:sp macro="" textlink="">
          <xdr:nvSpPr>
            <xdr:cNvPr id="124151" name="Check Box 247" hidden="1">
              <a:extLst>
                <a:ext uri="{63B3BB69-23CF-44E3-9099-C40C66FF867C}">
                  <a14:compatExt spid="_x0000_s124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47625</xdr:rowOff>
        </xdr:from>
        <xdr:to>
          <xdr:col>3</xdr:col>
          <xdr:colOff>57150</xdr:colOff>
          <xdr:row>46</xdr:row>
          <xdr:rowOff>38100</xdr:rowOff>
        </xdr:to>
        <xdr:sp macro="" textlink="">
          <xdr:nvSpPr>
            <xdr:cNvPr id="124152" name="Check Box 248" hidden="1">
              <a:extLst>
                <a:ext uri="{63B3BB69-23CF-44E3-9099-C40C66FF867C}">
                  <a14:compatExt spid="_x0000_s124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57150</xdr:rowOff>
        </xdr:from>
        <xdr:to>
          <xdr:col>3</xdr:col>
          <xdr:colOff>57150</xdr:colOff>
          <xdr:row>48</xdr:row>
          <xdr:rowOff>38100</xdr:rowOff>
        </xdr:to>
        <xdr:sp macro="" textlink="">
          <xdr:nvSpPr>
            <xdr:cNvPr id="124153" name="Check Box 249" hidden="1">
              <a:extLst>
                <a:ext uri="{63B3BB69-23CF-44E3-9099-C40C66FF867C}">
                  <a14:compatExt spid="_x0000_s124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0</xdr:rowOff>
        </xdr:from>
        <xdr:to>
          <xdr:col>3</xdr:col>
          <xdr:colOff>1000125</xdr:colOff>
          <xdr:row>62</xdr:row>
          <xdr:rowOff>47625</xdr:rowOff>
        </xdr:to>
        <xdr:sp macro="" textlink="">
          <xdr:nvSpPr>
            <xdr:cNvPr id="124900" name="Drop Down 996" hidden="1">
              <a:extLst>
                <a:ext uri="{63B3BB69-23CF-44E3-9099-C40C66FF867C}">
                  <a14:compatExt spid="_x0000_s124900"/>
                </a:ext>
              </a:extLst>
            </xdr:cNvPr>
            <xdr:cNvSpPr/>
          </xdr:nvSpPr>
          <xdr:spPr>
            <a:xfrm>
              <a:off x="0" y="0"/>
              <a:ext cx="0" cy="0"/>
            </a:xfrm>
            <a:prstGeom prst="rect">
              <a:avLst/>
            </a:prstGeom>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495300</xdr:colOff>
          <xdr:row>17</xdr:row>
          <xdr:rowOff>47625</xdr:rowOff>
        </xdr:to>
        <xdr:sp macro="" textlink="">
          <xdr:nvSpPr>
            <xdr:cNvPr id="149505" name="Check Box 1" hidden="1">
              <a:extLst>
                <a:ext uri="{63B3BB69-23CF-44E3-9099-C40C66FF867C}">
                  <a14:compatExt spid="_x0000_s1495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Biomass Primary Fuel Source (check if true)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57150</xdr:rowOff>
        </xdr:from>
        <xdr:to>
          <xdr:col>2</xdr:col>
          <xdr:colOff>1209675</xdr:colOff>
          <xdr:row>5</xdr:row>
          <xdr:rowOff>9525</xdr:rowOff>
        </xdr:to>
        <xdr:sp macro="" textlink="">
          <xdr:nvSpPr>
            <xdr:cNvPr id="149506" name="Check Box 2" hidden="1">
              <a:extLst>
                <a:ext uri="{63B3BB69-23CF-44E3-9099-C40C66FF867C}">
                  <a14:compatExt spid="_x0000_s1495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no cogeneration unit is present at this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628650</xdr:colOff>
          <xdr:row>5</xdr:row>
          <xdr:rowOff>238125</xdr:rowOff>
        </xdr:to>
        <xdr:sp macro="" textlink="">
          <xdr:nvSpPr>
            <xdr:cNvPr id="149507" name="Check Box 3" hidden="1">
              <a:extLst>
                <a:ext uri="{63B3BB69-23CF-44E3-9099-C40C66FF867C}">
                  <a14:compatExt spid="_x0000_s1495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Environmental attributes of cogeneration have not been monitized/credited elsewhere (check if true)</a:t>
              </a:r>
            </a:p>
          </xdr:txBody>
        </xdr:sp>
        <xdr:clientData/>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 name="Text Box 33"/>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3</xdr:col>
      <xdr:colOff>0</xdr:colOff>
      <xdr:row>6</xdr:row>
      <xdr:rowOff>0</xdr:rowOff>
    </xdr:from>
    <xdr:to>
      <xdr:col>3</xdr:col>
      <xdr:colOff>0</xdr:colOff>
      <xdr:row>6</xdr:row>
      <xdr:rowOff>0</xdr:rowOff>
    </xdr:to>
    <xdr:sp macro="" textlink="">
      <xdr:nvSpPr>
        <xdr:cNvPr id="3" name="Text Box 34"/>
        <xdr:cNvSpPr txBox="1">
          <a:spLocks noChangeArrowheads="1"/>
        </xdr:cNvSpPr>
      </xdr:nvSpPr>
      <xdr:spPr bwMode="auto">
        <a:xfrm>
          <a:off x="1143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6</xdr:row>
          <xdr:rowOff>257175</xdr:rowOff>
        </xdr:from>
        <xdr:to>
          <xdr:col>5</xdr:col>
          <xdr:colOff>57150</xdr:colOff>
          <xdr:row>8</xdr:row>
          <xdr:rowOff>28575</xdr:rowOff>
        </xdr:to>
        <xdr:sp macro="" textlink="">
          <xdr:nvSpPr>
            <xdr:cNvPr id="166913" name="Check Box 1" hidden="1">
              <a:extLst>
                <a:ext uri="{63B3BB69-23CF-44E3-9099-C40C66FF867C}">
                  <a14:compatExt spid="_x0000_s166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38100</xdr:rowOff>
        </xdr:from>
        <xdr:to>
          <xdr:col>5</xdr:col>
          <xdr:colOff>57150</xdr:colOff>
          <xdr:row>10</xdr:row>
          <xdr:rowOff>38100</xdr:rowOff>
        </xdr:to>
        <xdr:sp macro="" textlink="">
          <xdr:nvSpPr>
            <xdr:cNvPr id="166914" name="Check Box 2" hidden="1">
              <a:extLst>
                <a:ext uri="{63B3BB69-23CF-44E3-9099-C40C66FF867C}">
                  <a14:compatExt spid="_x0000_s166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38100</xdr:rowOff>
        </xdr:from>
        <xdr:to>
          <xdr:col>5</xdr:col>
          <xdr:colOff>57150</xdr:colOff>
          <xdr:row>12</xdr:row>
          <xdr:rowOff>38100</xdr:rowOff>
        </xdr:to>
        <xdr:sp macro="" textlink="">
          <xdr:nvSpPr>
            <xdr:cNvPr id="166915" name="Check Box 3" hidden="1">
              <a:extLst>
                <a:ext uri="{63B3BB69-23CF-44E3-9099-C40C66FF867C}">
                  <a14:compatExt spid="_x0000_s166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38100</xdr:rowOff>
        </xdr:from>
        <xdr:to>
          <xdr:col>5</xdr:col>
          <xdr:colOff>57150</xdr:colOff>
          <xdr:row>14</xdr:row>
          <xdr:rowOff>38100</xdr:rowOff>
        </xdr:to>
        <xdr:sp macro="" textlink="">
          <xdr:nvSpPr>
            <xdr:cNvPr id="166916" name="Check Box 4" hidden="1">
              <a:extLst>
                <a:ext uri="{63B3BB69-23CF-44E3-9099-C40C66FF867C}">
                  <a14:compatExt spid="_x0000_s166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38100</xdr:rowOff>
        </xdr:from>
        <xdr:to>
          <xdr:col>5</xdr:col>
          <xdr:colOff>57150</xdr:colOff>
          <xdr:row>16</xdr:row>
          <xdr:rowOff>38100</xdr:rowOff>
        </xdr:to>
        <xdr:sp macro="" textlink="">
          <xdr:nvSpPr>
            <xdr:cNvPr id="166917" name="Check Box 5" hidden="1">
              <a:extLst>
                <a:ext uri="{63B3BB69-23CF-44E3-9099-C40C66FF867C}">
                  <a14:compatExt spid="_x0000_s166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38100</xdr:rowOff>
        </xdr:from>
        <xdr:to>
          <xdr:col>5</xdr:col>
          <xdr:colOff>57150</xdr:colOff>
          <xdr:row>18</xdr:row>
          <xdr:rowOff>47625</xdr:rowOff>
        </xdr:to>
        <xdr:sp macro="" textlink="">
          <xdr:nvSpPr>
            <xdr:cNvPr id="166918" name="Check Box 6" hidden="1">
              <a:extLst>
                <a:ext uri="{63B3BB69-23CF-44E3-9099-C40C66FF867C}">
                  <a14:compatExt spid="_x0000_s166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38100</xdr:rowOff>
        </xdr:from>
        <xdr:to>
          <xdr:col>5</xdr:col>
          <xdr:colOff>57150</xdr:colOff>
          <xdr:row>20</xdr:row>
          <xdr:rowOff>28575</xdr:rowOff>
        </xdr:to>
        <xdr:sp macro="" textlink="">
          <xdr:nvSpPr>
            <xdr:cNvPr id="166919" name="Check Box 7" hidden="1">
              <a:extLst>
                <a:ext uri="{63B3BB69-23CF-44E3-9099-C40C66FF867C}">
                  <a14:compatExt spid="_x0000_s1669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38100</xdr:rowOff>
        </xdr:from>
        <xdr:to>
          <xdr:col>5</xdr:col>
          <xdr:colOff>57150</xdr:colOff>
          <xdr:row>22</xdr:row>
          <xdr:rowOff>38100</xdr:rowOff>
        </xdr:to>
        <xdr:sp macro="" textlink="">
          <xdr:nvSpPr>
            <xdr:cNvPr id="166920" name="Check Box 8" hidden="1">
              <a:extLst>
                <a:ext uri="{63B3BB69-23CF-44E3-9099-C40C66FF867C}">
                  <a14:compatExt spid="_x0000_s1669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38100</xdr:rowOff>
        </xdr:from>
        <xdr:to>
          <xdr:col>5</xdr:col>
          <xdr:colOff>57150</xdr:colOff>
          <xdr:row>24</xdr:row>
          <xdr:rowOff>38100</xdr:rowOff>
        </xdr:to>
        <xdr:sp macro="" textlink="">
          <xdr:nvSpPr>
            <xdr:cNvPr id="166922" name="Check Box 10" hidden="1">
              <a:extLst>
                <a:ext uri="{63B3BB69-23CF-44E3-9099-C40C66FF867C}">
                  <a14:compatExt spid="_x0000_s1669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38100</xdr:rowOff>
        </xdr:from>
        <xdr:to>
          <xdr:col>5</xdr:col>
          <xdr:colOff>57150</xdr:colOff>
          <xdr:row>26</xdr:row>
          <xdr:rowOff>38100</xdr:rowOff>
        </xdr:to>
        <xdr:sp macro="" textlink="">
          <xdr:nvSpPr>
            <xdr:cNvPr id="166923" name="Check Box 11" hidden="1">
              <a:extLst>
                <a:ext uri="{63B3BB69-23CF-44E3-9099-C40C66FF867C}">
                  <a14:compatExt spid="_x0000_s1669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38100</xdr:rowOff>
        </xdr:from>
        <xdr:to>
          <xdr:col>5</xdr:col>
          <xdr:colOff>57150</xdr:colOff>
          <xdr:row>34</xdr:row>
          <xdr:rowOff>38100</xdr:rowOff>
        </xdr:to>
        <xdr:sp macro="" textlink="">
          <xdr:nvSpPr>
            <xdr:cNvPr id="166924" name="Check Box 12" hidden="1">
              <a:extLst>
                <a:ext uri="{63B3BB69-23CF-44E3-9099-C40C66FF867C}">
                  <a14:compatExt spid="_x0000_s1669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38100</xdr:rowOff>
        </xdr:from>
        <xdr:to>
          <xdr:col>5</xdr:col>
          <xdr:colOff>57150</xdr:colOff>
          <xdr:row>36</xdr:row>
          <xdr:rowOff>38100</xdr:rowOff>
        </xdr:to>
        <xdr:sp macro="" textlink="">
          <xdr:nvSpPr>
            <xdr:cNvPr id="166925" name="Check Box 13" hidden="1">
              <a:extLst>
                <a:ext uri="{63B3BB69-23CF-44E3-9099-C40C66FF867C}">
                  <a14:compatExt spid="_x0000_s1669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38100</xdr:rowOff>
        </xdr:from>
        <xdr:to>
          <xdr:col>5</xdr:col>
          <xdr:colOff>57150</xdr:colOff>
          <xdr:row>38</xdr:row>
          <xdr:rowOff>38100</xdr:rowOff>
        </xdr:to>
        <xdr:sp macro="" textlink="">
          <xdr:nvSpPr>
            <xdr:cNvPr id="166927" name="Check Box 15" hidden="1">
              <a:extLst>
                <a:ext uri="{63B3BB69-23CF-44E3-9099-C40C66FF867C}">
                  <a14:compatExt spid="_x0000_s166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38100</xdr:rowOff>
        </xdr:from>
        <xdr:to>
          <xdr:col>5</xdr:col>
          <xdr:colOff>57150</xdr:colOff>
          <xdr:row>40</xdr:row>
          <xdr:rowOff>38100</xdr:rowOff>
        </xdr:to>
        <xdr:sp macro="" textlink="">
          <xdr:nvSpPr>
            <xdr:cNvPr id="166928" name="Check Box 16" hidden="1">
              <a:extLst>
                <a:ext uri="{63B3BB69-23CF-44E3-9099-C40C66FF867C}">
                  <a14:compatExt spid="_x0000_s166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38100</xdr:rowOff>
        </xdr:from>
        <xdr:to>
          <xdr:col>5</xdr:col>
          <xdr:colOff>57150</xdr:colOff>
          <xdr:row>42</xdr:row>
          <xdr:rowOff>38100</xdr:rowOff>
        </xdr:to>
        <xdr:sp macro="" textlink="">
          <xdr:nvSpPr>
            <xdr:cNvPr id="166929" name="Check Box 17" hidden="1">
              <a:extLst>
                <a:ext uri="{63B3BB69-23CF-44E3-9099-C40C66FF867C}">
                  <a14:compatExt spid="_x0000_s166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38100</xdr:rowOff>
        </xdr:from>
        <xdr:to>
          <xdr:col>5</xdr:col>
          <xdr:colOff>57150</xdr:colOff>
          <xdr:row>46</xdr:row>
          <xdr:rowOff>28575</xdr:rowOff>
        </xdr:to>
        <xdr:sp macro="" textlink="">
          <xdr:nvSpPr>
            <xdr:cNvPr id="166930" name="Check Box 18" hidden="1">
              <a:extLst>
                <a:ext uri="{63B3BB69-23CF-44E3-9099-C40C66FF867C}">
                  <a14:compatExt spid="_x0000_s166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38100</xdr:rowOff>
        </xdr:from>
        <xdr:to>
          <xdr:col>5</xdr:col>
          <xdr:colOff>57150</xdr:colOff>
          <xdr:row>28</xdr:row>
          <xdr:rowOff>38100</xdr:rowOff>
        </xdr:to>
        <xdr:sp macro="" textlink="">
          <xdr:nvSpPr>
            <xdr:cNvPr id="166931" name="Check Box 19" hidden="1">
              <a:extLst>
                <a:ext uri="{63B3BB69-23CF-44E3-9099-C40C66FF867C}">
                  <a14:compatExt spid="_x0000_s166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38100</xdr:rowOff>
        </xdr:from>
        <xdr:to>
          <xdr:col>5</xdr:col>
          <xdr:colOff>57150</xdr:colOff>
          <xdr:row>30</xdr:row>
          <xdr:rowOff>38100</xdr:rowOff>
        </xdr:to>
        <xdr:sp macro="" textlink="">
          <xdr:nvSpPr>
            <xdr:cNvPr id="166932" name="Check Box 20" hidden="1">
              <a:extLst>
                <a:ext uri="{63B3BB69-23CF-44E3-9099-C40C66FF867C}">
                  <a14:compatExt spid="_x0000_s166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38100</xdr:rowOff>
        </xdr:from>
        <xdr:to>
          <xdr:col>5</xdr:col>
          <xdr:colOff>57150</xdr:colOff>
          <xdr:row>32</xdr:row>
          <xdr:rowOff>38100</xdr:rowOff>
        </xdr:to>
        <xdr:sp macro="" textlink="">
          <xdr:nvSpPr>
            <xdr:cNvPr id="166933" name="Check Box 21" hidden="1">
              <a:extLst>
                <a:ext uri="{63B3BB69-23CF-44E3-9099-C40C66FF867C}">
                  <a14:compatExt spid="_x0000_s166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38100</xdr:rowOff>
        </xdr:from>
        <xdr:to>
          <xdr:col>5</xdr:col>
          <xdr:colOff>57150</xdr:colOff>
          <xdr:row>44</xdr:row>
          <xdr:rowOff>38100</xdr:rowOff>
        </xdr:to>
        <xdr:sp macro="" textlink="">
          <xdr:nvSpPr>
            <xdr:cNvPr id="166934" name="Check Box 22" hidden="1">
              <a:extLst>
                <a:ext uri="{63B3BB69-23CF-44E3-9099-C40C66FF867C}">
                  <a14:compatExt spid="_x0000_s166934"/>
                </a:ext>
              </a:extLst>
            </xdr:cNvPr>
            <xdr:cNvSpPr/>
          </xdr:nvSpPr>
          <xdr:spPr>
            <a:xfrm>
              <a:off x="0" y="0"/>
              <a:ext cx="0" cy="0"/>
            </a:xfrm>
            <a:prstGeom prst="rect">
              <a:avLst/>
            </a:prstGeom>
          </xdr:spPr>
        </xdr:sp>
        <xdr:clientData/>
      </xdr:twoCellAnchor>
    </mc:Choice>
    <mc:Fallback/>
  </mc:AlternateContent>
  <xdr:twoCellAnchor>
    <xdr:from>
      <xdr:col>3</xdr:col>
      <xdr:colOff>0</xdr:colOff>
      <xdr:row>6</xdr:row>
      <xdr:rowOff>0</xdr:rowOff>
    </xdr:from>
    <xdr:to>
      <xdr:col>3</xdr:col>
      <xdr:colOff>0</xdr:colOff>
      <xdr:row>6</xdr:row>
      <xdr:rowOff>0</xdr:rowOff>
    </xdr:to>
    <xdr:sp macro="" textlink="">
      <xdr:nvSpPr>
        <xdr:cNvPr id="26" name="Text Box 33"/>
        <xdr:cNvSpPr txBox="1">
          <a:spLocks noChangeArrowheads="1"/>
        </xdr:cNvSpPr>
      </xdr:nvSpPr>
      <xdr:spPr bwMode="auto">
        <a:xfrm>
          <a:off x="1905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3</xdr:col>
      <xdr:colOff>0</xdr:colOff>
      <xdr:row>6</xdr:row>
      <xdr:rowOff>0</xdr:rowOff>
    </xdr:from>
    <xdr:to>
      <xdr:col>3</xdr:col>
      <xdr:colOff>0</xdr:colOff>
      <xdr:row>6</xdr:row>
      <xdr:rowOff>0</xdr:rowOff>
    </xdr:to>
    <xdr:sp macro="" textlink="">
      <xdr:nvSpPr>
        <xdr:cNvPr id="27" name="Text Box 34"/>
        <xdr:cNvSpPr txBox="1">
          <a:spLocks noChangeArrowheads="1"/>
        </xdr:cNvSpPr>
      </xdr:nvSpPr>
      <xdr:spPr bwMode="auto">
        <a:xfrm>
          <a:off x="190500" y="7239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6</xdr:row>
          <xdr:rowOff>257175</xdr:rowOff>
        </xdr:from>
        <xdr:to>
          <xdr:col>5</xdr:col>
          <xdr:colOff>57150</xdr:colOff>
          <xdr:row>8</xdr:row>
          <xdr:rowOff>28575</xdr:rowOff>
        </xdr:to>
        <xdr:sp macro="" textlink="">
          <xdr:nvSpPr>
            <xdr:cNvPr id="166959" name="Check Box 47" hidden="1">
              <a:extLst>
                <a:ext uri="{63B3BB69-23CF-44E3-9099-C40C66FF867C}">
                  <a14:compatExt spid="_x0000_s166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38100</xdr:rowOff>
        </xdr:from>
        <xdr:to>
          <xdr:col>5</xdr:col>
          <xdr:colOff>57150</xdr:colOff>
          <xdr:row>10</xdr:row>
          <xdr:rowOff>38100</xdr:rowOff>
        </xdr:to>
        <xdr:sp macro="" textlink="">
          <xdr:nvSpPr>
            <xdr:cNvPr id="166960" name="Check Box 48" hidden="1">
              <a:extLst>
                <a:ext uri="{63B3BB69-23CF-44E3-9099-C40C66FF867C}">
                  <a14:compatExt spid="_x0000_s166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38100</xdr:rowOff>
        </xdr:from>
        <xdr:to>
          <xdr:col>5</xdr:col>
          <xdr:colOff>57150</xdr:colOff>
          <xdr:row>12</xdr:row>
          <xdr:rowOff>38100</xdr:rowOff>
        </xdr:to>
        <xdr:sp macro="" textlink="">
          <xdr:nvSpPr>
            <xdr:cNvPr id="166961" name="Check Box 49" hidden="1">
              <a:extLst>
                <a:ext uri="{63B3BB69-23CF-44E3-9099-C40C66FF867C}">
                  <a14:compatExt spid="_x0000_s166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38100</xdr:rowOff>
        </xdr:from>
        <xdr:to>
          <xdr:col>5</xdr:col>
          <xdr:colOff>57150</xdr:colOff>
          <xdr:row>14</xdr:row>
          <xdr:rowOff>38100</xdr:rowOff>
        </xdr:to>
        <xdr:sp macro="" textlink="">
          <xdr:nvSpPr>
            <xdr:cNvPr id="166962" name="Check Box 50" hidden="1">
              <a:extLst>
                <a:ext uri="{63B3BB69-23CF-44E3-9099-C40C66FF867C}">
                  <a14:compatExt spid="_x0000_s166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38100</xdr:rowOff>
        </xdr:from>
        <xdr:to>
          <xdr:col>5</xdr:col>
          <xdr:colOff>57150</xdr:colOff>
          <xdr:row>16</xdr:row>
          <xdr:rowOff>38100</xdr:rowOff>
        </xdr:to>
        <xdr:sp macro="" textlink="">
          <xdr:nvSpPr>
            <xdr:cNvPr id="166963" name="Check Box 51" hidden="1">
              <a:extLst>
                <a:ext uri="{63B3BB69-23CF-44E3-9099-C40C66FF867C}">
                  <a14:compatExt spid="_x0000_s166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38100</xdr:rowOff>
        </xdr:from>
        <xdr:to>
          <xdr:col>5</xdr:col>
          <xdr:colOff>57150</xdr:colOff>
          <xdr:row>18</xdr:row>
          <xdr:rowOff>47625</xdr:rowOff>
        </xdr:to>
        <xdr:sp macro="" textlink="">
          <xdr:nvSpPr>
            <xdr:cNvPr id="166964" name="Check Box 52" hidden="1">
              <a:extLst>
                <a:ext uri="{63B3BB69-23CF-44E3-9099-C40C66FF867C}">
                  <a14:compatExt spid="_x0000_s166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38100</xdr:rowOff>
        </xdr:from>
        <xdr:to>
          <xdr:col>5</xdr:col>
          <xdr:colOff>57150</xdr:colOff>
          <xdr:row>20</xdr:row>
          <xdr:rowOff>28575</xdr:rowOff>
        </xdr:to>
        <xdr:sp macro="" textlink="">
          <xdr:nvSpPr>
            <xdr:cNvPr id="166965" name="Check Box 53" hidden="1">
              <a:extLst>
                <a:ext uri="{63B3BB69-23CF-44E3-9099-C40C66FF867C}">
                  <a14:compatExt spid="_x0000_s166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38100</xdr:rowOff>
        </xdr:from>
        <xdr:to>
          <xdr:col>5</xdr:col>
          <xdr:colOff>57150</xdr:colOff>
          <xdr:row>22</xdr:row>
          <xdr:rowOff>38100</xdr:rowOff>
        </xdr:to>
        <xdr:sp macro="" textlink="">
          <xdr:nvSpPr>
            <xdr:cNvPr id="166966" name="Check Box 54" hidden="1">
              <a:extLst>
                <a:ext uri="{63B3BB69-23CF-44E3-9099-C40C66FF867C}">
                  <a14:compatExt spid="_x0000_s166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38100</xdr:rowOff>
        </xdr:from>
        <xdr:to>
          <xdr:col>5</xdr:col>
          <xdr:colOff>57150</xdr:colOff>
          <xdr:row>24</xdr:row>
          <xdr:rowOff>38100</xdr:rowOff>
        </xdr:to>
        <xdr:sp macro="" textlink="">
          <xdr:nvSpPr>
            <xdr:cNvPr id="166967" name="Check Box 55" hidden="1">
              <a:extLst>
                <a:ext uri="{63B3BB69-23CF-44E3-9099-C40C66FF867C}">
                  <a14:compatExt spid="_x0000_s166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38100</xdr:rowOff>
        </xdr:from>
        <xdr:to>
          <xdr:col>5</xdr:col>
          <xdr:colOff>57150</xdr:colOff>
          <xdr:row>26</xdr:row>
          <xdr:rowOff>38100</xdr:rowOff>
        </xdr:to>
        <xdr:sp macro="" textlink="">
          <xdr:nvSpPr>
            <xdr:cNvPr id="166968" name="Check Box 56" hidden="1">
              <a:extLst>
                <a:ext uri="{63B3BB69-23CF-44E3-9099-C40C66FF867C}">
                  <a14:compatExt spid="_x0000_s166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38100</xdr:rowOff>
        </xdr:from>
        <xdr:to>
          <xdr:col>5</xdr:col>
          <xdr:colOff>57150</xdr:colOff>
          <xdr:row>34</xdr:row>
          <xdr:rowOff>38100</xdr:rowOff>
        </xdr:to>
        <xdr:sp macro="" textlink="">
          <xdr:nvSpPr>
            <xdr:cNvPr id="166969" name="Check Box 57" hidden="1">
              <a:extLst>
                <a:ext uri="{63B3BB69-23CF-44E3-9099-C40C66FF867C}">
                  <a14:compatExt spid="_x0000_s166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38100</xdr:rowOff>
        </xdr:from>
        <xdr:to>
          <xdr:col>5</xdr:col>
          <xdr:colOff>57150</xdr:colOff>
          <xdr:row>36</xdr:row>
          <xdr:rowOff>38100</xdr:rowOff>
        </xdr:to>
        <xdr:sp macro="" textlink="">
          <xdr:nvSpPr>
            <xdr:cNvPr id="166970" name="Check Box 58" hidden="1">
              <a:extLst>
                <a:ext uri="{63B3BB69-23CF-44E3-9099-C40C66FF867C}">
                  <a14:compatExt spid="_x0000_s166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38100</xdr:rowOff>
        </xdr:from>
        <xdr:to>
          <xdr:col>5</xdr:col>
          <xdr:colOff>57150</xdr:colOff>
          <xdr:row>38</xdr:row>
          <xdr:rowOff>38100</xdr:rowOff>
        </xdr:to>
        <xdr:sp macro="" textlink="">
          <xdr:nvSpPr>
            <xdr:cNvPr id="166971" name="Check Box 59" hidden="1">
              <a:extLst>
                <a:ext uri="{63B3BB69-23CF-44E3-9099-C40C66FF867C}">
                  <a14:compatExt spid="_x0000_s166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38100</xdr:rowOff>
        </xdr:from>
        <xdr:to>
          <xdr:col>5</xdr:col>
          <xdr:colOff>57150</xdr:colOff>
          <xdr:row>40</xdr:row>
          <xdr:rowOff>38100</xdr:rowOff>
        </xdr:to>
        <xdr:sp macro="" textlink="">
          <xdr:nvSpPr>
            <xdr:cNvPr id="166972" name="Check Box 60" hidden="1">
              <a:extLst>
                <a:ext uri="{63B3BB69-23CF-44E3-9099-C40C66FF867C}">
                  <a14:compatExt spid="_x0000_s1669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38100</xdr:rowOff>
        </xdr:from>
        <xdr:to>
          <xdr:col>5</xdr:col>
          <xdr:colOff>57150</xdr:colOff>
          <xdr:row>42</xdr:row>
          <xdr:rowOff>38100</xdr:rowOff>
        </xdr:to>
        <xdr:sp macro="" textlink="">
          <xdr:nvSpPr>
            <xdr:cNvPr id="166973" name="Check Box 61" hidden="1">
              <a:extLst>
                <a:ext uri="{63B3BB69-23CF-44E3-9099-C40C66FF867C}">
                  <a14:compatExt spid="_x0000_s1669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38100</xdr:rowOff>
        </xdr:from>
        <xdr:to>
          <xdr:col>5</xdr:col>
          <xdr:colOff>57150</xdr:colOff>
          <xdr:row>46</xdr:row>
          <xdr:rowOff>28575</xdr:rowOff>
        </xdr:to>
        <xdr:sp macro="" textlink="">
          <xdr:nvSpPr>
            <xdr:cNvPr id="166974" name="Check Box 62" hidden="1">
              <a:extLst>
                <a:ext uri="{63B3BB69-23CF-44E3-9099-C40C66FF867C}">
                  <a14:compatExt spid="_x0000_s1669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38100</xdr:rowOff>
        </xdr:from>
        <xdr:to>
          <xdr:col>5</xdr:col>
          <xdr:colOff>57150</xdr:colOff>
          <xdr:row>28</xdr:row>
          <xdr:rowOff>38100</xdr:rowOff>
        </xdr:to>
        <xdr:sp macro="" textlink="">
          <xdr:nvSpPr>
            <xdr:cNvPr id="166975" name="Check Box 63" hidden="1">
              <a:extLst>
                <a:ext uri="{63B3BB69-23CF-44E3-9099-C40C66FF867C}">
                  <a14:compatExt spid="_x0000_s1669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38100</xdr:rowOff>
        </xdr:from>
        <xdr:to>
          <xdr:col>5</xdr:col>
          <xdr:colOff>57150</xdr:colOff>
          <xdr:row>30</xdr:row>
          <xdr:rowOff>38100</xdr:rowOff>
        </xdr:to>
        <xdr:sp macro="" textlink="">
          <xdr:nvSpPr>
            <xdr:cNvPr id="166976" name="Check Box 64" hidden="1">
              <a:extLst>
                <a:ext uri="{63B3BB69-23CF-44E3-9099-C40C66FF867C}">
                  <a14:compatExt spid="_x0000_s166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38100</xdr:rowOff>
        </xdr:from>
        <xdr:to>
          <xdr:col>5</xdr:col>
          <xdr:colOff>57150</xdr:colOff>
          <xdr:row>32</xdr:row>
          <xdr:rowOff>38100</xdr:rowOff>
        </xdr:to>
        <xdr:sp macro="" textlink="">
          <xdr:nvSpPr>
            <xdr:cNvPr id="166977" name="Check Box 65" hidden="1">
              <a:extLst>
                <a:ext uri="{63B3BB69-23CF-44E3-9099-C40C66FF867C}">
                  <a14:compatExt spid="_x0000_s166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38100</xdr:rowOff>
        </xdr:from>
        <xdr:to>
          <xdr:col>5</xdr:col>
          <xdr:colOff>57150</xdr:colOff>
          <xdr:row>44</xdr:row>
          <xdr:rowOff>38100</xdr:rowOff>
        </xdr:to>
        <xdr:sp macro="" textlink="">
          <xdr:nvSpPr>
            <xdr:cNvPr id="166978" name="Check Box 66" hidden="1">
              <a:extLst>
                <a:ext uri="{63B3BB69-23CF-44E3-9099-C40C66FF867C}">
                  <a14:compatExt spid="_x0000_s166978"/>
                </a:ext>
              </a:extLst>
            </xdr:cNvPr>
            <xdr:cNvSpPr/>
          </xdr:nvSpPr>
          <xdr:spPr>
            <a:xfrm>
              <a:off x="0" y="0"/>
              <a:ext cx="0" cy="0"/>
            </a:xfrm>
            <a:prstGeom prst="rect">
              <a:avLst/>
            </a:prstGeom>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0</xdr:colOff>
      <xdr:row>19</xdr:row>
      <xdr:rowOff>0</xdr:rowOff>
    </xdr:to>
    <xdr:sp macro="" textlink="">
      <xdr:nvSpPr>
        <xdr:cNvPr id="3075" name="Text Box 3"/>
        <xdr:cNvSpPr txBox="1">
          <a:spLocks noChangeArrowheads="1"/>
        </xdr:cNvSpPr>
      </xdr:nvSpPr>
      <xdr:spPr bwMode="auto">
        <a:xfrm>
          <a:off x="180975" y="407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19</xdr:row>
      <xdr:rowOff>0</xdr:rowOff>
    </xdr:from>
    <xdr:to>
      <xdr:col>1</xdr:col>
      <xdr:colOff>0</xdr:colOff>
      <xdr:row>19</xdr:row>
      <xdr:rowOff>0</xdr:rowOff>
    </xdr:to>
    <xdr:sp macro="" textlink="">
      <xdr:nvSpPr>
        <xdr:cNvPr id="3076" name="Text Box 4"/>
        <xdr:cNvSpPr txBox="1">
          <a:spLocks noChangeArrowheads="1"/>
        </xdr:cNvSpPr>
      </xdr:nvSpPr>
      <xdr:spPr bwMode="auto">
        <a:xfrm>
          <a:off x="180975" y="407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2</xdr:row>
      <xdr:rowOff>0</xdr:rowOff>
    </xdr:from>
    <xdr:to>
      <xdr:col>1</xdr:col>
      <xdr:colOff>0</xdr:colOff>
      <xdr:row>2</xdr:row>
      <xdr:rowOff>0</xdr:rowOff>
    </xdr:to>
    <xdr:sp macro="" textlink="">
      <xdr:nvSpPr>
        <xdr:cNvPr id="3086" name="Text Box 14"/>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2</xdr:row>
      <xdr:rowOff>0</xdr:rowOff>
    </xdr:from>
    <xdr:to>
      <xdr:col>1</xdr:col>
      <xdr:colOff>0</xdr:colOff>
      <xdr:row>2</xdr:row>
      <xdr:rowOff>0</xdr:rowOff>
    </xdr:to>
    <xdr:sp macro="" textlink="">
      <xdr:nvSpPr>
        <xdr:cNvPr id="3087" name="Text Box 15"/>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xdr:row>
          <xdr:rowOff>85725</xdr:rowOff>
        </xdr:from>
        <xdr:to>
          <xdr:col>2</xdr:col>
          <xdr:colOff>66675</xdr:colOff>
          <xdr:row>5</xdr:row>
          <xdr:rowOff>9525</xdr:rowOff>
        </xdr:to>
        <xdr:sp macro="" textlink="">
          <xdr:nvSpPr>
            <xdr:cNvPr id="24582" name="Check Box 6" hidden="1">
              <a:extLst>
                <a:ext uri="{63B3BB69-23CF-44E3-9099-C40C66FF867C}">
                  <a14:compatExt spid="_x0000_s24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this form was NOT completed by a consultant)</a:t>
              </a:r>
            </a:p>
          </xdr:txBody>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0</xdr:colOff>
      <xdr:row>19</xdr:row>
      <xdr:rowOff>0</xdr:rowOff>
    </xdr:to>
    <xdr:sp macro="" textlink="">
      <xdr:nvSpPr>
        <xdr:cNvPr id="146433" name="Text Box 1"/>
        <xdr:cNvSpPr txBox="1">
          <a:spLocks noChangeArrowheads="1"/>
        </xdr:cNvSpPr>
      </xdr:nvSpPr>
      <xdr:spPr bwMode="auto">
        <a:xfrm>
          <a:off x="180975" y="32575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19</xdr:row>
      <xdr:rowOff>0</xdr:rowOff>
    </xdr:from>
    <xdr:to>
      <xdr:col>1</xdr:col>
      <xdr:colOff>0</xdr:colOff>
      <xdr:row>19</xdr:row>
      <xdr:rowOff>0</xdr:rowOff>
    </xdr:to>
    <xdr:sp macro="" textlink="">
      <xdr:nvSpPr>
        <xdr:cNvPr id="146434" name="Text Box 2"/>
        <xdr:cNvSpPr txBox="1">
          <a:spLocks noChangeArrowheads="1"/>
        </xdr:cNvSpPr>
      </xdr:nvSpPr>
      <xdr:spPr bwMode="auto">
        <a:xfrm>
          <a:off x="180975" y="32575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9</xdr:row>
      <xdr:rowOff>0</xdr:rowOff>
    </xdr:from>
    <xdr:to>
      <xdr:col>1</xdr:col>
      <xdr:colOff>0</xdr:colOff>
      <xdr:row>9</xdr:row>
      <xdr:rowOff>0</xdr:rowOff>
    </xdr:to>
    <xdr:sp macro="" textlink="">
      <xdr:nvSpPr>
        <xdr:cNvPr id="146435" name="Text Box 3"/>
        <xdr:cNvSpPr txBox="1">
          <a:spLocks noChangeArrowheads="1"/>
        </xdr:cNvSpPr>
      </xdr:nvSpPr>
      <xdr:spPr bwMode="auto">
        <a:xfrm>
          <a:off x="180975" y="15430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9</xdr:row>
      <xdr:rowOff>0</xdr:rowOff>
    </xdr:from>
    <xdr:to>
      <xdr:col>1</xdr:col>
      <xdr:colOff>0</xdr:colOff>
      <xdr:row>9</xdr:row>
      <xdr:rowOff>0</xdr:rowOff>
    </xdr:to>
    <xdr:sp macro="" textlink="">
      <xdr:nvSpPr>
        <xdr:cNvPr id="146436" name="Text Box 4"/>
        <xdr:cNvSpPr txBox="1">
          <a:spLocks noChangeArrowheads="1"/>
        </xdr:cNvSpPr>
      </xdr:nvSpPr>
      <xdr:spPr bwMode="auto">
        <a:xfrm>
          <a:off x="180975" y="15430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146437" name="Text Box 5"/>
        <xdr:cNvSpPr txBox="1">
          <a:spLocks noChangeArrowheads="1"/>
        </xdr:cNvSpPr>
      </xdr:nvSpPr>
      <xdr:spPr bwMode="auto">
        <a:xfrm>
          <a:off x="180975" y="6667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146438" name="Text Box 6"/>
        <xdr:cNvSpPr txBox="1">
          <a:spLocks noChangeArrowheads="1"/>
        </xdr:cNvSpPr>
      </xdr:nvSpPr>
      <xdr:spPr bwMode="auto">
        <a:xfrm>
          <a:off x="180975" y="6667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2</xdr:row>
      <xdr:rowOff>0</xdr:rowOff>
    </xdr:from>
    <xdr:to>
      <xdr:col>1</xdr:col>
      <xdr:colOff>0</xdr:colOff>
      <xdr:row>2</xdr:row>
      <xdr:rowOff>0</xdr:rowOff>
    </xdr:to>
    <xdr:sp macro="" textlink="">
      <xdr:nvSpPr>
        <xdr:cNvPr id="146447" name="Text Box 15"/>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2</xdr:row>
      <xdr:rowOff>0</xdr:rowOff>
    </xdr:from>
    <xdr:to>
      <xdr:col>1</xdr:col>
      <xdr:colOff>0</xdr:colOff>
      <xdr:row>2</xdr:row>
      <xdr:rowOff>0</xdr:rowOff>
    </xdr:to>
    <xdr:sp macro="" textlink="">
      <xdr:nvSpPr>
        <xdr:cNvPr id="146448" name="Text Box 16"/>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110490</xdr:colOff>
      <xdr:row>10</xdr:row>
      <xdr:rowOff>0</xdr:rowOff>
    </xdr:from>
    <xdr:to>
      <xdr:col>5</xdr:col>
      <xdr:colOff>411715</xdr:colOff>
      <xdr:row>10</xdr:row>
      <xdr:rowOff>0</xdr:rowOff>
    </xdr:to>
    <xdr:sp macro="" textlink="">
      <xdr:nvSpPr>
        <xdr:cNvPr id="124934" name="Text Box 6"/>
        <xdr:cNvSpPr txBox="1">
          <a:spLocks noChangeArrowheads="1"/>
        </xdr:cNvSpPr>
      </xdr:nvSpPr>
      <xdr:spPr bwMode="auto">
        <a:xfrm>
          <a:off x="4838700" y="1466850"/>
          <a:ext cx="4095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Date:</a:t>
          </a:r>
        </a:p>
      </xdr:txBody>
    </xdr:sp>
    <xdr:clientData/>
  </xdr:twoCellAnchor>
  <xdr:twoCellAnchor>
    <xdr:from>
      <xdr:col>6</xdr:col>
      <xdr:colOff>0</xdr:colOff>
      <xdr:row>10</xdr:row>
      <xdr:rowOff>0</xdr:rowOff>
    </xdr:from>
    <xdr:to>
      <xdr:col>6</xdr:col>
      <xdr:colOff>0</xdr:colOff>
      <xdr:row>10</xdr:row>
      <xdr:rowOff>0</xdr:rowOff>
    </xdr:to>
    <xdr:sp macro="" textlink="">
      <xdr:nvSpPr>
        <xdr:cNvPr id="160305" name="Line 9"/>
        <xdr:cNvSpPr>
          <a:spLocks noChangeShapeType="1"/>
        </xdr:cNvSpPr>
      </xdr:nvSpPr>
      <xdr:spPr bwMode="auto">
        <a:xfrm>
          <a:off x="6257925" y="1466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124939" name="Text Box 11"/>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2</xdr:row>
      <xdr:rowOff>0</xdr:rowOff>
    </xdr:from>
    <xdr:to>
      <xdr:col>1</xdr:col>
      <xdr:colOff>0</xdr:colOff>
      <xdr:row>2</xdr:row>
      <xdr:rowOff>0</xdr:rowOff>
    </xdr:to>
    <xdr:sp macro="" textlink="">
      <xdr:nvSpPr>
        <xdr:cNvPr id="124940" name="Text Box 12"/>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66675</xdr:rowOff>
        </xdr:from>
        <xdr:to>
          <xdr:col>1</xdr:col>
          <xdr:colOff>2743200</xdr:colOff>
          <xdr:row>7</xdr:row>
          <xdr:rowOff>19050</xdr:rowOff>
        </xdr:to>
        <xdr:sp macro="" textlink="">
          <xdr:nvSpPr>
            <xdr:cNvPr id="124938" name="Check Box 10" hidden="1">
              <a:extLst>
                <a:ext uri="{63B3BB69-23CF-44E3-9099-C40C66FF867C}">
                  <a14:compatExt spid="_x0000_s1249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not using fund contribution for true-up)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57150</xdr:rowOff>
        </xdr:from>
        <xdr:to>
          <xdr:col>6</xdr:col>
          <xdr:colOff>0</xdr:colOff>
          <xdr:row>15</xdr:row>
          <xdr:rowOff>257175</xdr:rowOff>
        </xdr:to>
        <xdr:sp macro="" textlink="">
          <xdr:nvSpPr>
            <xdr:cNvPr id="124948" name="Drop Down 20" hidden="1">
              <a:extLst>
                <a:ext uri="{63B3BB69-23CF-44E3-9099-C40C66FF867C}">
                  <a14:compatExt spid="_x0000_s124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57150</xdr:rowOff>
        </xdr:from>
        <xdr:to>
          <xdr:col>6</xdr:col>
          <xdr:colOff>0</xdr:colOff>
          <xdr:row>16</xdr:row>
          <xdr:rowOff>257175</xdr:rowOff>
        </xdr:to>
        <xdr:sp macro="" textlink="">
          <xdr:nvSpPr>
            <xdr:cNvPr id="124949" name="Drop Down 21" hidden="1">
              <a:extLst>
                <a:ext uri="{63B3BB69-23CF-44E3-9099-C40C66FF867C}">
                  <a14:compatExt spid="_x0000_s124949"/>
                </a:ext>
              </a:extLst>
            </xdr:cNvPr>
            <xdr:cNvSpPr/>
          </xdr:nvSpPr>
          <xdr:spPr>
            <a:xfrm>
              <a:off x="0" y="0"/>
              <a:ext cx="0" cy="0"/>
            </a:xfrm>
            <a:prstGeom prst="rect">
              <a:avLst/>
            </a:prstGeom>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125960" name="Text Box 8"/>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2</xdr:row>
      <xdr:rowOff>0</xdr:rowOff>
    </xdr:from>
    <xdr:to>
      <xdr:col>1</xdr:col>
      <xdr:colOff>0</xdr:colOff>
      <xdr:row>2</xdr:row>
      <xdr:rowOff>0</xdr:rowOff>
    </xdr:to>
    <xdr:sp macro="" textlink="">
      <xdr:nvSpPr>
        <xdr:cNvPr id="125961" name="Text Box 9"/>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14</xdr:row>
          <xdr:rowOff>47625</xdr:rowOff>
        </xdr:from>
        <xdr:to>
          <xdr:col>6</xdr:col>
          <xdr:colOff>9525</xdr:colOff>
          <xdr:row>16</xdr:row>
          <xdr:rowOff>9525</xdr:rowOff>
        </xdr:to>
        <xdr:sp macro="" textlink="">
          <xdr:nvSpPr>
            <xdr:cNvPr id="125962" name="Drop Down 10" hidden="1">
              <a:extLst>
                <a:ext uri="{63B3BB69-23CF-44E3-9099-C40C66FF867C}">
                  <a14:compatExt spid="_x0000_s125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47625</xdr:rowOff>
        </xdr:from>
        <xdr:to>
          <xdr:col>6</xdr:col>
          <xdr:colOff>9525</xdr:colOff>
          <xdr:row>25</xdr:row>
          <xdr:rowOff>247650</xdr:rowOff>
        </xdr:to>
        <xdr:sp macro="" textlink="">
          <xdr:nvSpPr>
            <xdr:cNvPr id="125963" name="Drop Down 11" hidden="1">
              <a:extLst>
                <a:ext uri="{63B3BB69-23CF-44E3-9099-C40C66FF867C}">
                  <a14:compatExt spid="_x0000_s125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47625</xdr:rowOff>
        </xdr:from>
        <xdr:to>
          <xdr:col>6</xdr:col>
          <xdr:colOff>9525</xdr:colOff>
          <xdr:row>27</xdr:row>
          <xdr:rowOff>247650</xdr:rowOff>
        </xdr:to>
        <xdr:sp macro="" textlink="">
          <xdr:nvSpPr>
            <xdr:cNvPr id="125964" name="Drop Down 12" hidden="1">
              <a:extLst>
                <a:ext uri="{63B3BB69-23CF-44E3-9099-C40C66FF867C}">
                  <a14:compatExt spid="_x0000_s125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57150</xdr:rowOff>
        </xdr:from>
        <xdr:to>
          <xdr:col>6</xdr:col>
          <xdr:colOff>9525</xdr:colOff>
          <xdr:row>30</xdr:row>
          <xdr:rowOff>19050</xdr:rowOff>
        </xdr:to>
        <xdr:sp macro="" textlink="">
          <xdr:nvSpPr>
            <xdr:cNvPr id="125965" name="Drop Down 13" hidden="1">
              <a:extLst>
                <a:ext uri="{63B3BB69-23CF-44E3-9099-C40C66FF867C}">
                  <a14:compatExt spid="_x0000_s125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66675</xdr:rowOff>
        </xdr:from>
        <xdr:to>
          <xdr:col>6</xdr:col>
          <xdr:colOff>9525</xdr:colOff>
          <xdr:row>35</xdr:row>
          <xdr:rowOff>28575</xdr:rowOff>
        </xdr:to>
        <xdr:sp macro="" textlink="">
          <xdr:nvSpPr>
            <xdr:cNvPr id="125966" name="Drop Down 14" hidden="1">
              <a:extLst>
                <a:ext uri="{63B3BB69-23CF-44E3-9099-C40C66FF867C}">
                  <a14:compatExt spid="_x0000_s125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57150</xdr:rowOff>
        </xdr:from>
        <xdr:to>
          <xdr:col>6</xdr:col>
          <xdr:colOff>9525</xdr:colOff>
          <xdr:row>24</xdr:row>
          <xdr:rowOff>19050</xdr:rowOff>
        </xdr:to>
        <xdr:sp macro="" textlink="">
          <xdr:nvSpPr>
            <xdr:cNvPr id="125967" name="Drop Down 15" hidden="1">
              <a:extLst>
                <a:ext uri="{63B3BB69-23CF-44E3-9099-C40C66FF867C}">
                  <a14:compatExt spid="_x0000_s125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47625</xdr:rowOff>
        </xdr:from>
        <xdr:to>
          <xdr:col>6</xdr:col>
          <xdr:colOff>9525</xdr:colOff>
          <xdr:row>21</xdr:row>
          <xdr:rowOff>247650</xdr:rowOff>
        </xdr:to>
        <xdr:sp macro="" textlink="">
          <xdr:nvSpPr>
            <xdr:cNvPr id="125968" name="Drop Down 16" hidden="1">
              <a:extLst>
                <a:ext uri="{63B3BB69-23CF-44E3-9099-C40C66FF867C}">
                  <a14:compatExt spid="_x0000_s125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47625</xdr:rowOff>
        </xdr:from>
        <xdr:to>
          <xdr:col>6</xdr:col>
          <xdr:colOff>9525</xdr:colOff>
          <xdr:row>19</xdr:row>
          <xdr:rowOff>247650</xdr:rowOff>
        </xdr:to>
        <xdr:sp macro="" textlink="">
          <xdr:nvSpPr>
            <xdr:cNvPr id="125969" name="Drop Down 17" hidden="1">
              <a:extLst>
                <a:ext uri="{63B3BB69-23CF-44E3-9099-C40C66FF867C}">
                  <a14:compatExt spid="_x0000_s125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47625</xdr:rowOff>
        </xdr:from>
        <xdr:to>
          <xdr:col>6</xdr:col>
          <xdr:colOff>9525</xdr:colOff>
          <xdr:row>17</xdr:row>
          <xdr:rowOff>247650</xdr:rowOff>
        </xdr:to>
        <xdr:sp macro="" textlink="">
          <xdr:nvSpPr>
            <xdr:cNvPr id="125970" name="Drop Down 18" hidden="1">
              <a:extLst>
                <a:ext uri="{63B3BB69-23CF-44E3-9099-C40C66FF867C}">
                  <a14:compatExt spid="_x0000_s125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xdr:row>
          <xdr:rowOff>66675</xdr:rowOff>
        </xdr:from>
        <xdr:to>
          <xdr:col>2</xdr:col>
          <xdr:colOff>0</xdr:colOff>
          <xdr:row>7</xdr:row>
          <xdr:rowOff>19050</xdr:rowOff>
        </xdr:to>
        <xdr:sp macro="" textlink="">
          <xdr:nvSpPr>
            <xdr:cNvPr id="125972" name="Check Box 20" hidden="1">
              <a:extLst>
                <a:ext uri="{63B3BB69-23CF-44E3-9099-C40C66FF867C}">
                  <a14:compatExt spid="_x0000_s1259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not submitting offset credits for true-up)</a:t>
              </a:r>
            </a:p>
          </xdr:txBody>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5</xdr:row>
          <xdr:rowOff>66675</xdr:rowOff>
        </xdr:from>
        <xdr:to>
          <xdr:col>3</xdr:col>
          <xdr:colOff>561975</xdr:colOff>
          <xdr:row>7</xdr:row>
          <xdr:rowOff>19050</xdr:rowOff>
        </xdr:to>
        <xdr:sp macro="" textlink="">
          <xdr:nvSpPr>
            <xdr:cNvPr id="126980" name="Check Box 4" hidden="1">
              <a:extLst>
                <a:ext uri="{63B3BB69-23CF-44E3-9099-C40C66FF867C}">
                  <a14:compatExt spid="_x0000_s1269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not submitting emission performance credits for true-up)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47625</xdr:rowOff>
        </xdr:from>
        <xdr:to>
          <xdr:col>6</xdr:col>
          <xdr:colOff>19050</xdr:colOff>
          <xdr:row>15</xdr:row>
          <xdr:rowOff>247650</xdr:rowOff>
        </xdr:to>
        <xdr:sp macro="" textlink="">
          <xdr:nvSpPr>
            <xdr:cNvPr id="126981" name="Drop Down 5" hidden="1">
              <a:extLst>
                <a:ext uri="{63B3BB69-23CF-44E3-9099-C40C66FF867C}">
                  <a14:compatExt spid="_x0000_s126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47625</xdr:rowOff>
        </xdr:from>
        <xdr:to>
          <xdr:col>6</xdr:col>
          <xdr:colOff>19050</xdr:colOff>
          <xdr:row>17</xdr:row>
          <xdr:rowOff>247650</xdr:rowOff>
        </xdr:to>
        <xdr:sp macro="" textlink="">
          <xdr:nvSpPr>
            <xdr:cNvPr id="126982" name="Drop Down 6" hidden="1">
              <a:extLst>
                <a:ext uri="{63B3BB69-23CF-44E3-9099-C40C66FF867C}">
                  <a14:compatExt spid="_x0000_s126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76200</xdr:rowOff>
        </xdr:from>
        <xdr:to>
          <xdr:col>6</xdr:col>
          <xdr:colOff>19050</xdr:colOff>
          <xdr:row>20</xdr:row>
          <xdr:rowOff>19050</xdr:rowOff>
        </xdr:to>
        <xdr:sp macro="" textlink="">
          <xdr:nvSpPr>
            <xdr:cNvPr id="126983" name="Drop Down 7" hidden="1">
              <a:extLst>
                <a:ext uri="{63B3BB69-23CF-44E3-9099-C40C66FF867C}">
                  <a14:compatExt spid="_x0000_s126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47625</xdr:rowOff>
        </xdr:from>
        <xdr:to>
          <xdr:col>6</xdr:col>
          <xdr:colOff>19050</xdr:colOff>
          <xdr:row>21</xdr:row>
          <xdr:rowOff>247650</xdr:rowOff>
        </xdr:to>
        <xdr:sp macro="" textlink="">
          <xdr:nvSpPr>
            <xdr:cNvPr id="126984" name="Drop Down 8" hidden="1">
              <a:extLst>
                <a:ext uri="{63B3BB69-23CF-44E3-9099-C40C66FF867C}">
                  <a14:compatExt spid="_x0000_s126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47625</xdr:rowOff>
        </xdr:from>
        <xdr:to>
          <xdr:col>6</xdr:col>
          <xdr:colOff>19050</xdr:colOff>
          <xdr:row>26</xdr:row>
          <xdr:rowOff>247650</xdr:rowOff>
        </xdr:to>
        <xdr:sp macro="" textlink="">
          <xdr:nvSpPr>
            <xdr:cNvPr id="126985" name="Drop Down 9" hidden="1">
              <a:extLst>
                <a:ext uri="{63B3BB69-23CF-44E3-9099-C40C66FF867C}">
                  <a14:compatExt spid="_x0000_s126985"/>
                </a:ext>
              </a:extLst>
            </xdr:cNvPr>
            <xdr:cNvSpPr/>
          </xdr:nvSpPr>
          <xdr:spPr>
            <a:xfrm>
              <a:off x="0" y="0"/>
              <a:ext cx="0" cy="0"/>
            </a:xfrm>
            <a:prstGeom prst="rect">
              <a:avLst/>
            </a:prstGeom>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128002" name="Text Box 2"/>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2</xdr:row>
      <xdr:rowOff>0</xdr:rowOff>
    </xdr:from>
    <xdr:to>
      <xdr:col>1</xdr:col>
      <xdr:colOff>0</xdr:colOff>
      <xdr:row>2</xdr:row>
      <xdr:rowOff>0</xdr:rowOff>
    </xdr:to>
    <xdr:sp macro="" textlink="">
      <xdr:nvSpPr>
        <xdr:cNvPr id="128003" name="Text Box 3"/>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41</xdr:row>
          <xdr:rowOff>142875</xdr:rowOff>
        </xdr:from>
        <xdr:to>
          <xdr:col>2</xdr:col>
          <xdr:colOff>9525</xdr:colOff>
          <xdr:row>43</xdr:row>
          <xdr:rowOff>28575</xdr:rowOff>
        </xdr:to>
        <xdr:sp macro="" textlink="">
          <xdr:nvSpPr>
            <xdr:cNvPr id="163841" name="Check Box 1" hidden="1">
              <a:extLst>
                <a:ext uri="{63B3BB69-23CF-44E3-9099-C40C66FF867C}">
                  <a14:compatExt spid="_x0000_s1638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142875</xdr:rowOff>
        </xdr:from>
        <xdr:to>
          <xdr:col>2</xdr:col>
          <xdr:colOff>0</xdr:colOff>
          <xdr:row>30</xdr:row>
          <xdr:rowOff>19050</xdr:rowOff>
        </xdr:to>
        <xdr:sp macro="" textlink="">
          <xdr:nvSpPr>
            <xdr:cNvPr id="163848" name="Check Box 8" hidden="1">
              <a:extLst>
                <a:ext uri="{63B3BB69-23CF-44E3-9099-C40C66FF867C}">
                  <a14:compatExt spid="_x0000_s1638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Same as Signing Authority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1362075</xdr:colOff>
          <xdr:row>28</xdr:row>
          <xdr:rowOff>142875</xdr:rowOff>
        </xdr:from>
        <xdr:to>
          <xdr:col>2</xdr:col>
          <xdr:colOff>0</xdr:colOff>
          <xdr:row>30</xdr:row>
          <xdr:rowOff>19050</xdr:rowOff>
        </xdr:to>
        <xdr:sp macro="" textlink="">
          <xdr:nvSpPr>
            <xdr:cNvPr id="163849" name="Check Box 9" hidden="1">
              <a:extLst>
                <a:ext uri="{63B3BB69-23CF-44E3-9099-C40C66FF867C}">
                  <a14:compatExt spid="_x0000_s1638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Same as Lead Verifier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xdr:row>
          <xdr:rowOff>142875</xdr:rowOff>
        </xdr:from>
        <xdr:to>
          <xdr:col>1</xdr:col>
          <xdr:colOff>2838450</xdr:colOff>
          <xdr:row>4</xdr:row>
          <xdr:rowOff>19050</xdr:rowOff>
        </xdr:to>
        <xdr:sp macro="" textlink="">
          <xdr:nvSpPr>
            <xdr:cNvPr id="163850" name="Check Box 10" hidden="1">
              <a:extLst>
                <a:ext uri="{63B3BB69-23CF-44E3-9099-C40C66FF867C}">
                  <a14:compatExt spid="_x0000_s1638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Same as Signing Authority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48</xdr:row>
          <xdr:rowOff>152400</xdr:rowOff>
        </xdr:from>
        <xdr:to>
          <xdr:col>2</xdr:col>
          <xdr:colOff>19050</xdr:colOff>
          <xdr:row>50</xdr:row>
          <xdr:rowOff>38100</xdr:rowOff>
        </xdr:to>
        <xdr:sp macro="" textlink="">
          <xdr:nvSpPr>
            <xdr:cNvPr id="163854" name="Check Box 14" hidden="1">
              <a:extLst>
                <a:ext uri="{63B3BB69-23CF-44E3-9099-C40C66FF867C}">
                  <a14:compatExt spid="_x0000_s1638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55</xdr:row>
          <xdr:rowOff>152400</xdr:rowOff>
        </xdr:from>
        <xdr:to>
          <xdr:col>2</xdr:col>
          <xdr:colOff>19050</xdr:colOff>
          <xdr:row>57</xdr:row>
          <xdr:rowOff>19050</xdr:rowOff>
        </xdr:to>
        <xdr:sp macro="" textlink="">
          <xdr:nvSpPr>
            <xdr:cNvPr id="163860" name="Check Box 20" hidden="1">
              <a:extLst>
                <a:ext uri="{63B3BB69-23CF-44E3-9099-C40C66FF867C}">
                  <a14:compatExt spid="_x0000_s1638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a:t>
              </a:r>
            </a:p>
          </xdr:txBody>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11</xdr:row>
          <xdr:rowOff>47625</xdr:rowOff>
        </xdr:from>
        <xdr:to>
          <xdr:col>8</xdr:col>
          <xdr:colOff>66675</xdr:colOff>
          <xdr:row>11</xdr:row>
          <xdr:rowOff>247650</xdr:rowOff>
        </xdr:to>
        <xdr:sp macro="" textlink="">
          <xdr:nvSpPr>
            <xdr:cNvPr id="87051" name="Drop Down 11" hidden="1">
              <a:extLst>
                <a:ext uri="{63B3BB69-23CF-44E3-9099-C40C66FF867C}">
                  <a14:compatExt spid="_x0000_s87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13</xdr:row>
          <xdr:rowOff>47625</xdr:rowOff>
        </xdr:from>
        <xdr:to>
          <xdr:col>8</xdr:col>
          <xdr:colOff>66675</xdr:colOff>
          <xdr:row>13</xdr:row>
          <xdr:rowOff>247650</xdr:rowOff>
        </xdr:to>
        <xdr:sp macro="" textlink="">
          <xdr:nvSpPr>
            <xdr:cNvPr id="87053" name="Drop Down 13" hidden="1">
              <a:extLst>
                <a:ext uri="{63B3BB69-23CF-44E3-9099-C40C66FF867C}">
                  <a14:compatExt spid="_x0000_s87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15</xdr:row>
          <xdr:rowOff>47625</xdr:rowOff>
        </xdr:from>
        <xdr:to>
          <xdr:col>8</xdr:col>
          <xdr:colOff>66675</xdr:colOff>
          <xdr:row>15</xdr:row>
          <xdr:rowOff>247650</xdr:rowOff>
        </xdr:to>
        <xdr:sp macro="" textlink="">
          <xdr:nvSpPr>
            <xdr:cNvPr id="87054" name="Drop Down 14" hidden="1">
              <a:extLst>
                <a:ext uri="{63B3BB69-23CF-44E3-9099-C40C66FF867C}">
                  <a14:compatExt spid="_x0000_s87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17</xdr:row>
          <xdr:rowOff>47625</xdr:rowOff>
        </xdr:from>
        <xdr:to>
          <xdr:col>8</xdr:col>
          <xdr:colOff>66675</xdr:colOff>
          <xdr:row>17</xdr:row>
          <xdr:rowOff>247650</xdr:rowOff>
        </xdr:to>
        <xdr:sp macro="" textlink="">
          <xdr:nvSpPr>
            <xdr:cNvPr id="87055" name="Drop Down 15" hidden="1">
              <a:extLst>
                <a:ext uri="{63B3BB69-23CF-44E3-9099-C40C66FF867C}">
                  <a14:compatExt spid="_x0000_s87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19</xdr:row>
          <xdr:rowOff>47625</xdr:rowOff>
        </xdr:from>
        <xdr:to>
          <xdr:col>8</xdr:col>
          <xdr:colOff>66675</xdr:colOff>
          <xdr:row>19</xdr:row>
          <xdr:rowOff>247650</xdr:rowOff>
        </xdr:to>
        <xdr:sp macro="" textlink="">
          <xdr:nvSpPr>
            <xdr:cNvPr id="87056" name="Drop Down 16" hidden="1">
              <a:extLst>
                <a:ext uri="{63B3BB69-23CF-44E3-9099-C40C66FF867C}">
                  <a14:compatExt spid="_x0000_s87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21</xdr:row>
          <xdr:rowOff>47625</xdr:rowOff>
        </xdr:from>
        <xdr:to>
          <xdr:col>8</xdr:col>
          <xdr:colOff>66675</xdr:colOff>
          <xdr:row>21</xdr:row>
          <xdr:rowOff>247650</xdr:rowOff>
        </xdr:to>
        <xdr:sp macro="" textlink="">
          <xdr:nvSpPr>
            <xdr:cNvPr id="87057" name="Drop Down 17" hidden="1">
              <a:extLst>
                <a:ext uri="{63B3BB69-23CF-44E3-9099-C40C66FF867C}">
                  <a14:compatExt spid="_x0000_s87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23</xdr:row>
          <xdr:rowOff>47625</xdr:rowOff>
        </xdr:from>
        <xdr:to>
          <xdr:col>8</xdr:col>
          <xdr:colOff>66675</xdr:colOff>
          <xdr:row>23</xdr:row>
          <xdr:rowOff>247650</xdr:rowOff>
        </xdr:to>
        <xdr:sp macro="" textlink="">
          <xdr:nvSpPr>
            <xdr:cNvPr id="87058" name="Drop Down 18" hidden="1">
              <a:extLst>
                <a:ext uri="{63B3BB69-23CF-44E3-9099-C40C66FF867C}">
                  <a14:compatExt spid="_x0000_s87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25</xdr:row>
          <xdr:rowOff>47625</xdr:rowOff>
        </xdr:from>
        <xdr:to>
          <xdr:col>8</xdr:col>
          <xdr:colOff>66675</xdr:colOff>
          <xdr:row>25</xdr:row>
          <xdr:rowOff>247650</xdr:rowOff>
        </xdr:to>
        <xdr:sp macro="" textlink="">
          <xdr:nvSpPr>
            <xdr:cNvPr id="87059" name="Drop Down 19" hidden="1">
              <a:extLst>
                <a:ext uri="{63B3BB69-23CF-44E3-9099-C40C66FF867C}">
                  <a14:compatExt spid="_x0000_s87059"/>
                </a:ext>
              </a:extLst>
            </xdr:cNvPr>
            <xdr:cNvSpPr/>
          </xdr:nvSpPr>
          <xdr:spPr>
            <a:xfrm>
              <a:off x="0" y="0"/>
              <a:ext cx="0" cy="0"/>
            </a:xfrm>
            <a:prstGeom prst="rect">
              <a:avLst/>
            </a:prstGeom>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xdr:twoCellAnchor>
    <xdr:from>
      <xdr:col>4</xdr:col>
      <xdr:colOff>0</xdr:colOff>
      <xdr:row>23</xdr:row>
      <xdr:rowOff>19050</xdr:rowOff>
    </xdr:from>
    <xdr:to>
      <xdr:col>9</xdr:col>
      <xdr:colOff>9525</xdr:colOff>
      <xdr:row>24</xdr:row>
      <xdr:rowOff>752475</xdr:rowOff>
    </xdr:to>
    <xdr:sp macro="" textlink="">
      <xdr:nvSpPr>
        <xdr:cNvPr id="161749" name="Rectangle 4"/>
        <xdr:cNvSpPr>
          <a:spLocks noChangeArrowheads="1"/>
        </xdr:cNvSpPr>
      </xdr:nvSpPr>
      <xdr:spPr bwMode="auto">
        <a:xfrm>
          <a:off x="3152775" y="3648075"/>
          <a:ext cx="3114675" cy="183832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76200</xdr:colOff>
      <xdr:row>24</xdr:row>
      <xdr:rowOff>11430</xdr:rowOff>
    </xdr:from>
    <xdr:to>
      <xdr:col>4</xdr:col>
      <xdr:colOff>1089706</xdr:colOff>
      <xdr:row>24</xdr:row>
      <xdr:rowOff>200273</xdr:rowOff>
    </xdr:to>
    <xdr:sp macro="" textlink="">
      <xdr:nvSpPr>
        <xdr:cNvPr id="138245" name="Text Box 5"/>
        <xdr:cNvSpPr txBox="1">
          <a:spLocks noChangeArrowheads="1"/>
        </xdr:cNvSpPr>
      </xdr:nvSpPr>
      <xdr:spPr bwMode="auto">
        <a:xfrm>
          <a:off x="3228975" y="4324350"/>
          <a:ext cx="1000125" cy="180975"/>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Receipt Number:</a:t>
          </a:r>
        </a:p>
      </xdr:txBody>
    </xdr:sp>
    <xdr:clientData/>
  </xdr:twoCellAnchor>
  <xdr:twoCellAnchor>
    <xdr:from>
      <xdr:col>4</xdr:col>
      <xdr:colOff>76200</xdr:colOff>
      <xdr:row>24</xdr:row>
      <xdr:rowOff>495300</xdr:rowOff>
    </xdr:from>
    <xdr:to>
      <xdr:col>4</xdr:col>
      <xdr:colOff>462924</xdr:colOff>
      <xdr:row>24</xdr:row>
      <xdr:rowOff>638175</xdr:rowOff>
    </xdr:to>
    <xdr:sp macro="" textlink="">
      <xdr:nvSpPr>
        <xdr:cNvPr id="138246" name="Text Box 6"/>
        <xdr:cNvSpPr txBox="1">
          <a:spLocks noChangeArrowheads="1"/>
        </xdr:cNvSpPr>
      </xdr:nvSpPr>
      <xdr:spPr bwMode="auto">
        <a:xfrm>
          <a:off x="3228975" y="4800600"/>
          <a:ext cx="381000" cy="142875"/>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Date:</a:t>
          </a:r>
        </a:p>
      </xdr:txBody>
    </xdr:sp>
    <xdr:clientData/>
  </xdr:twoCellAnchor>
  <xdr:twoCellAnchor>
    <xdr:from>
      <xdr:col>9</xdr:col>
      <xdr:colOff>0</xdr:colOff>
      <xdr:row>24</xdr:row>
      <xdr:rowOff>0</xdr:rowOff>
    </xdr:from>
    <xdr:to>
      <xdr:col>9</xdr:col>
      <xdr:colOff>0</xdr:colOff>
      <xdr:row>24</xdr:row>
      <xdr:rowOff>0</xdr:rowOff>
    </xdr:to>
    <xdr:sp macro="" textlink="">
      <xdr:nvSpPr>
        <xdr:cNvPr id="161752" name="Line 9"/>
        <xdr:cNvSpPr>
          <a:spLocks noChangeShapeType="1"/>
        </xdr:cNvSpPr>
      </xdr:nvSpPr>
      <xdr:spPr bwMode="auto">
        <a:xfrm>
          <a:off x="6257925" y="4733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1085850</xdr:colOff>
      <xdr:row>24</xdr:row>
      <xdr:rowOff>190500</xdr:rowOff>
    </xdr:from>
    <xdr:to>
      <xdr:col>8</xdr:col>
      <xdr:colOff>952500</xdr:colOff>
      <xdr:row>24</xdr:row>
      <xdr:rowOff>190500</xdr:rowOff>
    </xdr:to>
    <xdr:sp macro="" textlink="">
      <xdr:nvSpPr>
        <xdr:cNvPr id="161753" name="Line 11"/>
        <xdr:cNvSpPr>
          <a:spLocks noChangeShapeType="1"/>
        </xdr:cNvSpPr>
      </xdr:nvSpPr>
      <xdr:spPr bwMode="auto">
        <a:xfrm>
          <a:off x="4238625" y="4924425"/>
          <a:ext cx="2019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457200</xdr:colOff>
      <xdr:row>24</xdr:row>
      <xdr:rowOff>657225</xdr:rowOff>
    </xdr:from>
    <xdr:to>
      <xdr:col>8</xdr:col>
      <xdr:colOff>952500</xdr:colOff>
      <xdr:row>24</xdr:row>
      <xdr:rowOff>657225</xdr:rowOff>
    </xdr:to>
    <xdr:sp macro="" textlink="">
      <xdr:nvSpPr>
        <xdr:cNvPr id="161754" name="Line 12"/>
        <xdr:cNvSpPr>
          <a:spLocks noChangeShapeType="1"/>
        </xdr:cNvSpPr>
      </xdr:nvSpPr>
      <xdr:spPr bwMode="auto">
        <a:xfrm>
          <a:off x="3609975" y="5391150"/>
          <a:ext cx="2647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95249</xdr:colOff>
      <xdr:row>23</xdr:row>
      <xdr:rowOff>85725</xdr:rowOff>
    </xdr:from>
    <xdr:to>
      <xdr:col>8</xdr:col>
      <xdr:colOff>638235</xdr:colOff>
      <xdr:row>23</xdr:row>
      <xdr:rowOff>788691</xdr:rowOff>
    </xdr:to>
    <xdr:sp macro="" textlink="">
      <xdr:nvSpPr>
        <xdr:cNvPr id="138254" name="Text Box 14"/>
        <xdr:cNvSpPr txBox="1">
          <a:spLocks noChangeArrowheads="1"/>
        </xdr:cNvSpPr>
      </xdr:nvSpPr>
      <xdr:spPr bwMode="auto">
        <a:xfrm>
          <a:off x="3248024" y="3371850"/>
          <a:ext cx="2933701" cy="69532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CA" sz="1000" b="0" i="0" u="none" strike="noStrike" baseline="0">
              <a:solidFill>
                <a:srgbClr val="000000"/>
              </a:solidFill>
              <a:latin typeface="Arial"/>
              <a:cs typeface="Arial"/>
            </a:rPr>
            <a:t>Received by</a:t>
          </a:r>
        </a:p>
        <a:p>
          <a:pPr algn="ctr" rtl="0">
            <a:defRPr sz="1000"/>
          </a:pPr>
          <a:r>
            <a:rPr lang="en-CA" sz="1000" b="0" i="0" u="none" strike="noStrike" baseline="0">
              <a:solidFill>
                <a:srgbClr val="000000"/>
              </a:solidFill>
              <a:latin typeface="Arial"/>
              <a:cs typeface="Arial"/>
            </a:rPr>
            <a:t>Alberta Environment and Parks</a:t>
          </a:r>
        </a:p>
        <a:p>
          <a:pPr algn="ctr" rtl="0">
            <a:defRPr sz="1000"/>
          </a:pPr>
          <a:r>
            <a:rPr lang="en-CA" sz="1000" b="0" i="0" u="none" strike="noStrike" baseline="0">
              <a:solidFill>
                <a:srgbClr val="000000"/>
              </a:solidFill>
              <a:latin typeface="Arial"/>
              <a:cs typeface="Arial"/>
            </a:rPr>
            <a:t>Financial Services Branch</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1657350</xdr:colOff>
          <xdr:row>3</xdr:row>
          <xdr:rowOff>133350</xdr:rowOff>
        </xdr:from>
        <xdr:to>
          <xdr:col>3</xdr:col>
          <xdr:colOff>1009650</xdr:colOff>
          <xdr:row>5</xdr:row>
          <xdr:rowOff>28575</xdr:rowOff>
        </xdr:to>
        <xdr:sp macro="" textlink="">
          <xdr:nvSpPr>
            <xdr:cNvPr id="52229" name="Check Box 5" hidden="1">
              <a:extLst>
                <a:ext uri="{63B3BB69-23CF-44E3-9099-C40C66FF867C}">
                  <a14:compatExt spid="_x0000_s522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1657350</xdr:colOff>
          <xdr:row>9</xdr:row>
          <xdr:rowOff>47625</xdr:rowOff>
        </xdr:from>
        <xdr:to>
          <xdr:col>3</xdr:col>
          <xdr:colOff>1009650</xdr:colOff>
          <xdr:row>11</xdr:row>
          <xdr:rowOff>28575</xdr:rowOff>
        </xdr:to>
        <xdr:sp macro="" textlink="">
          <xdr:nvSpPr>
            <xdr:cNvPr id="52230" name="Check Box 6" hidden="1">
              <a:extLst>
                <a:ext uri="{63B3BB69-23CF-44E3-9099-C40C66FF867C}">
                  <a14:compatExt spid="_x0000_s522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1657350</xdr:colOff>
          <xdr:row>15</xdr:row>
          <xdr:rowOff>47625</xdr:rowOff>
        </xdr:from>
        <xdr:to>
          <xdr:col>3</xdr:col>
          <xdr:colOff>1009650</xdr:colOff>
          <xdr:row>17</xdr:row>
          <xdr:rowOff>28575</xdr:rowOff>
        </xdr:to>
        <xdr:sp macro="" textlink="">
          <xdr:nvSpPr>
            <xdr:cNvPr id="52231" name="Check Box 7" hidden="1">
              <a:extLst>
                <a:ext uri="{63B3BB69-23CF-44E3-9099-C40C66FF867C}">
                  <a14:compatExt spid="_x0000_s522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1657350</xdr:colOff>
          <xdr:row>21</xdr:row>
          <xdr:rowOff>47625</xdr:rowOff>
        </xdr:from>
        <xdr:to>
          <xdr:col>3</xdr:col>
          <xdr:colOff>1009650</xdr:colOff>
          <xdr:row>23</xdr:row>
          <xdr:rowOff>28575</xdr:rowOff>
        </xdr:to>
        <xdr:sp macro="" textlink="">
          <xdr:nvSpPr>
            <xdr:cNvPr id="52232" name="Check Box 8" hidden="1">
              <a:extLst>
                <a:ext uri="{63B3BB69-23CF-44E3-9099-C40C66FF867C}">
                  <a14:compatExt spid="_x0000_s522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1657350</xdr:colOff>
          <xdr:row>27</xdr:row>
          <xdr:rowOff>47625</xdr:rowOff>
        </xdr:from>
        <xdr:to>
          <xdr:col>3</xdr:col>
          <xdr:colOff>1009650</xdr:colOff>
          <xdr:row>29</xdr:row>
          <xdr:rowOff>28575</xdr:rowOff>
        </xdr:to>
        <xdr:sp macro="" textlink="">
          <xdr:nvSpPr>
            <xdr:cNvPr id="52233" name="Check Box 9" hidden="1">
              <a:extLst>
                <a:ext uri="{63B3BB69-23CF-44E3-9099-C40C66FF867C}">
                  <a14:compatExt spid="_x0000_s522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1657350</xdr:colOff>
          <xdr:row>33</xdr:row>
          <xdr:rowOff>47625</xdr:rowOff>
        </xdr:from>
        <xdr:to>
          <xdr:col>3</xdr:col>
          <xdr:colOff>1009650</xdr:colOff>
          <xdr:row>35</xdr:row>
          <xdr:rowOff>28575</xdr:rowOff>
        </xdr:to>
        <xdr:sp macro="" textlink="">
          <xdr:nvSpPr>
            <xdr:cNvPr id="52247" name="Check Box 23" hidden="1">
              <a:extLst>
                <a:ext uri="{63B3BB69-23CF-44E3-9099-C40C66FF867C}">
                  <a14:compatExt spid="_x0000_s52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1657350</xdr:colOff>
          <xdr:row>39</xdr:row>
          <xdr:rowOff>47625</xdr:rowOff>
        </xdr:from>
        <xdr:to>
          <xdr:col>3</xdr:col>
          <xdr:colOff>1009650</xdr:colOff>
          <xdr:row>41</xdr:row>
          <xdr:rowOff>28575</xdr:rowOff>
        </xdr:to>
        <xdr:sp macro="" textlink="">
          <xdr:nvSpPr>
            <xdr:cNvPr id="52248" name="Check Box 24" hidden="1">
              <a:extLst>
                <a:ext uri="{63B3BB69-23CF-44E3-9099-C40C66FF867C}">
                  <a14:compatExt spid="_x0000_s522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1657350</xdr:colOff>
          <xdr:row>45</xdr:row>
          <xdr:rowOff>47625</xdr:rowOff>
        </xdr:from>
        <xdr:to>
          <xdr:col>3</xdr:col>
          <xdr:colOff>1009650</xdr:colOff>
          <xdr:row>47</xdr:row>
          <xdr:rowOff>28575</xdr:rowOff>
        </xdr:to>
        <xdr:sp macro="" textlink="">
          <xdr:nvSpPr>
            <xdr:cNvPr id="52249" name="Check Box 25" hidden="1">
              <a:extLst>
                <a:ext uri="{63B3BB69-23CF-44E3-9099-C40C66FF867C}">
                  <a14:compatExt spid="_x0000_s52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1657350</xdr:colOff>
          <xdr:row>51</xdr:row>
          <xdr:rowOff>47625</xdr:rowOff>
        </xdr:from>
        <xdr:to>
          <xdr:col>3</xdr:col>
          <xdr:colOff>1009650</xdr:colOff>
          <xdr:row>53</xdr:row>
          <xdr:rowOff>28575</xdr:rowOff>
        </xdr:to>
        <xdr:sp macro="" textlink="">
          <xdr:nvSpPr>
            <xdr:cNvPr id="52250" name="Check Box 26" hidden="1">
              <a:extLst>
                <a:ext uri="{63B3BB69-23CF-44E3-9099-C40C66FF867C}">
                  <a14:compatExt spid="_x0000_s522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if applicable)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3</xdr:row>
          <xdr:rowOff>104775</xdr:rowOff>
        </xdr:from>
        <xdr:to>
          <xdr:col>6</xdr:col>
          <xdr:colOff>85725</xdr:colOff>
          <xdr:row>5</xdr:row>
          <xdr:rowOff>28575</xdr:rowOff>
        </xdr:to>
        <xdr:sp macro="" textlink="">
          <xdr:nvSpPr>
            <xdr:cNvPr id="38934" name="Check Box 22" hidden="1">
              <a:extLst>
                <a:ext uri="{63B3BB69-23CF-44E3-9099-C40C66FF867C}">
                  <a14:compatExt spid="_x0000_s38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38100</xdr:rowOff>
        </xdr:from>
        <xdr:to>
          <xdr:col>6</xdr:col>
          <xdr:colOff>85725</xdr:colOff>
          <xdr:row>7</xdr:row>
          <xdr:rowOff>28575</xdr:rowOff>
        </xdr:to>
        <xdr:sp macro="" textlink="">
          <xdr:nvSpPr>
            <xdr:cNvPr id="38935" name="Check Box 23" hidden="1">
              <a:extLst>
                <a:ext uri="{63B3BB69-23CF-44E3-9099-C40C66FF867C}">
                  <a14:compatExt spid="_x0000_s38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38100</xdr:rowOff>
        </xdr:from>
        <xdr:to>
          <xdr:col>6</xdr:col>
          <xdr:colOff>85725</xdr:colOff>
          <xdr:row>9</xdr:row>
          <xdr:rowOff>28575</xdr:rowOff>
        </xdr:to>
        <xdr:sp macro="" textlink="">
          <xdr:nvSpPr>
            <xdr:cNvPr id="38936" name="Check Box 24" hidden="1">
              <a:extLst>
                <a:ext uri="{63B3BB69-23CF-44E3-9099-C40C66FF867C}">
                  <a14:compatExt spid="_x0000_s38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95250</xdr:rowOff>
        </xdr:from>
        <xdr:to>
          <xdr:col>6</xdr:col>
          <xdr:colOff>85725</xdr:colOff>
          <xdr:row>13</xdr:row>
          <xdr:rowOff>19050</xdr:rowOff>
        </xdr:to>
        <xdr:sp macro="" textlink="">
          <xdr:nvSpPr>
            <xdr:cNvPr id="38937" name="Check Box 25" hidden="1">
              <a:extLst>
                <a:ext uri="{63B3BB69-23CF-44E3-9099-C40C66FF867C}">
                  <a14:compatExt spid="_x0000_s38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38100</xdr:rowOff>
        </xdr:from>
        <xdr:to>
          <xdr:col>6</xdr:col>
          <xdr:colOff>85725</xdr:colOff>
          <xdr:row>15</xdr:row>
          <xdr:rowOff>28575</xdr:rowOff>
        </xdr:to>
        <xdr:sp macro="" textlink="">
          <xdr:nvSpPr>
            <xdr:cNvPr id="38941" name="Check Box 29" hidden="1">
              <a:extLst>
                <a:ext uri="{63B3BB69-23CF-44E3-9099-C40C66FF867C}">
                  <a14:compatExt spid="_x0000_s38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47625</xdr:rowOff>
        </xdr:from>
        <xdr:to>
          <xdr:col>6</xdr:col>
          <xdr:colOff>85725</xdr:colOff>
          <xdr:row>17</xdr:row>
          <xdr:rowOff>38100</xdr:rowOff>
        </xdr:to>
        <xdr:sp macro="" textlink="">
          <xdr:nvSpPr>
            <xdr:cNvPr id="38942" name="Check Box 30" hidden="1">
              <a:extLst>
                <a:ext uri="{63B3BB69-23CF-44E3-9099-C40C66FF867C}">
                  <a14:compatExt spid="_x0000_s38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114300</xdr:rowOff>
        </xdr:from>
        <xdr:to>
          <xdr:col>6</xdr:col>
          <xdr:colOff>85725</xdr:colOff>
          <xdr:row>23</xdr:row>
          <xdr:rowOff>38100</xdr:rowOff>
        </xdr:to>
        <xdr:sp macro="" textlink="">
          <xdr:nvSpPr>
            <xdr:cNvPr id="38943" name="Check Box 31" hidden="1">
              <a:extLst>
                <a:ext uri="{63B3BB69-23CF-44E3-9099-C40C66FF867C}">
                  <a14:compatExt spid="_x0000_s38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47625</xdr:rowOff>
        </xdr:from>
        <xdr:to>
          <xdr:col>6</xdr:col>
          <xdr:colOff>85725</xdr:colOff>
          <xdr:row>25</xdr:row>
          <xdr:rowOff>38100</xdr:rowOff>
        </xdr:to>
        <xdr:sp macro="" textlink="">
          <xdr:nvSpPr>
            <xdr:cNvPr id="38944" name="Check Box 32" hidden="1">
              <a:extLst>
                <a:ext uri="{63B3BB69-23CF-44E3-9099-C40C66FF867C}">
                  <a14:compatExt spid="_x0000_s38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47625</xdr:rowOff>
        </xdr:from>
        <xdr:to>
          <xdr:col>6</xdr:col>
          <xdr:colOff>85725</xdr:colOff>
          <xdr:row>27</xdr:row>
          <xdr:rowOff>38100</xdr:rowOff>
        </xdr:to>
        <xdr:sp macro="" textlink="">
          <xdr:nvSpPr>
            <xdr:cNvPr id="38945" name="Check Box 33" hidden="1">
              <a:extLst>
                <a:ext uri="{63B3BB69-23CF-44E3-9099-C40C66FF867C}">
                  <a14:compatExt spid="_x0000_s38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114300</xdr:rowOff>
        </xdr:from>
        <xdr:to>
          <xdr:col>6</xdr:col>
          <xdr:colOff>85725</xdr:colOff>
          <xdr:row>31</xdr:row>
          <xdr:rowOff>38100</xdr:rowOff>
        </xdr:to>
        <xdr:sp macro="" textlink="">
          <xdr:nvSpPr>
            <xdr:cNvPr id="38946" name="Check Box 34" hidden="1">
              <a:extLst>
                <a:ext uri="{63B3BB69-23CF-44E3-9099-C40C66FF867C}">
                  <a14:compatExt spid="_x0000_s38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47625</xdr:rowOff>
        </xdr:from>
        <xdr:to>
          <xdr:col>6</xdr:col>
          <xdr:colOff>85725</xdr:colOff>
          <xdr:row>33</xdr:row>
          <xdr:rowOff>38100</xdr:rowOff>
        </xdr:to>
        <xdr:sp macro="" textlink="">
          <xdr:nvSpPr>
            <xdr:cNvPr id="38947" name="Check Box 35" hidden="1">
              <a:extLst>
                <a:ext uri="{63B3BB69-23CF-44E3-9099-C40C66FF867C}">
                  <a14:compatExt spid="_x0000_s38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47625</xdr:rowOff>
        </xdr:from>
        <xdr:to>
          <xdr:col>6</xdr:col>
          <xdr:colOff>85725</xdr:colOff>
          <xdr:row>35</xdr:row>
          <xdr:rowOff>38100</xdr:rowOff>
        </xdr:to>
        <xdr:sp macro="" textlink="">
          <xdr:nvSpPr>
            <xdr:cNvPr id="38948" name="Check Box 36" hidden="1">
              <a:extLst>
                <a:ext uri="{63B3BB69-23CF-44E3-9099-C40C66FF867C}">
                  <a14:compatExt spid="_x0000_s38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114300</xdr:rowOff>
        </xdr:from>
        <xdr:to>
          <xdr:col>6</xdr:col>
          <xdr:colOff>85725</xdr:colOff>
          <xdr:row>39</xdr:row>
          <xdr:rowOff>38100</xdr:rowOff>
        </xdr:to>
        <xdr:sp macro="" textlink="">
          <xdr:nvSpPr>
            <xdr:cNvPr id="38949" name="Check Box 37" hidden="1">
              <a:extLst>
                <a:ext uri="{63B3BB69-23CF-44E3-9099-C40C66FF867C}">
                  <a14:compatExt spid="_x0000_s38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47625</xdr:rowOff>
        </xdr:from>
        <xdr:to>
          <xdr:col>6</xdr:col>
          <xdr:colOff>85725</xdr:colOff>
          <xdr:row>41</xdr:row>
          <xdr:rowOff>38100</xdr:rowOff>
        </xdr:to>
        <xdr:sp macro="" textlink="">
          <xdr:nvSpPr>
            <xdr:cNvPr id="38950" name="Check Box 38" hidden="1">
              <a:extLst>
                <a:ext uri="{63B3BB69-23CF-44E3-9099-C40C66FF867C}">
                  <a14:compatExt spid="_x0000_s38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47625</xdr:rowOff>
        </xdr:from>
        <xdr:to>
          <xdr:col>6</xdr:col>
          <xdr:colOff>85725</xdr:colOff>
          <xdr:row>43</xdr:row>
          <xdr:rowOff>38100</xdr:rowOff>
        </xdr:to>
        <xdr:sp macro="" textlink="">
          <xdr:nvSpPr>
            <xdr:cNvPr id="38951" name="Check Box 39" hidden="1">
              <a:extLst>
                <a:ext uri="{63B3BB69-23CF-44E3-9099-C40C66FF867C}">
                  <a14:compatExt spid="_x0000_s38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xdr:row>
          <xdr:rowOff>114300</xdr:rowOff>
        </xdr:from>
        <xdr:to>
          <xdr:col>6</xdr:col>
          <xdr:colOff>85725</xdr:colOff>
          <xdr:row>47</xdr:row>
          <xdr:rowOff>38100</xdr:rowOff>
        </xdr:to>
        <xdr:sp macro="" textlink="">
          <xdr:nvSpPr>
            <xdr:cNvPr id="38952" name="Check Box 40" hidden="1">
              <a:extLst>
                <a:ext uri="{63B3BB69-23CF-44E3-9099-C40C66FF867C}">
                  <a14:compatExt spid="_x0000_s38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47</xdr:row>
          <xdr:rowOff>47625</xdr:rowOff>
        </xdr:from>
        <xdr:to>
          <xdr:col>6</xdr:col>
          <xdr:colOff>85725</xdr:colOff>
          <xdr:row>49</xdr:row>
          <xdr:rowOff>38100</xdr:rowOff>
        </xdr:to>
        <xdr:sp macro="" textlink="">
          <xdr:nvSpPr>
            <xdr:cNvPr id="38953" name="Check Box 41" hidden="1">
              <a:extLst>
                <a:ext uri="{63B3BB69-23CF-44E3-9099-C40C66FF867C}">
                  <a14:compatExt spid="_x0000_s38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49</xdr:row>
          <xdr:rowOff>47625</xdr:rowOff>
        </xdr:from>
        <xdr:to>
          <xdr:col>6</xdr:col>
          <xdr:colOff>85725</xdr:colOff>
          <xdr:row>51</xdr:row>
          <xdr:rowOff>38100</xdr:rowOff>
        </xdr:to>
        <xdr:sp macro="" textlink="">
          <xdr:nvSpPr>
            <xdr:cNvPr id="38954" name="Check Box 42" hidden="1">
              <a:extLst>
                <a:ext uri="{63B3BB69-23CF-44E3-9099-C40C66FF867C}">
                  <a14:compatExt spid="_x0000_s38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114300</xdr:rowOff>
        </xdr:from>
        <xdr:to>
          <xdr:col>6</xdr:col>
          <xdr:colOff>85725</xdr:colOff>
          <xdr:row>55</xdr:row>
          <xdr:rowOff>38100</xdr:rowOff>
        </xdr:to>
        <xdr:sp macro="" textlink="">
          <xdr:nvSpPr>
            <xdr:cNvPr id="38955" name="Check Box 43" hidden="1">
              <a:extLst>
                <a:ext uri="{63B3BB69-23CF-44E3-9099-C40C66FF867C}">
                  <a14:compatExt spid="_x0000_s38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55</xdr:row>
          <xdr:rowOff>47625</xdr:rowOff>
        </xdr:from>
        <xdr:to>
          <xdr:col>6</xdr:col>
          <xdr:colOff>85725</xdr:colOff>
          <xdr:row>57</xdr:row>
          <xdr:rowOff>38100</xdr:rowOff>
        </xdr:to>
        <xdr:sp macro="" textlink="">
          <xdr:nvSpPr>
            <xdr:cNvPr id="38956" name="Check Box 44" hidden="1">
              <a:extLst>
                <a:ext uri="{63B3BB69-23CF-44E3-9099-C40C66FF867C}">
                  <a14:compatExt spid="_x0000_s38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47625</xdr:rowOff>
        </xdr:from>
        <xdr:to>
          <xdr:col>6</xdr:col>
          <xdr:colOff>85725</xdr:colOff>
          <xdr:row>59</xdr:row>
          <xdr:rowOff>38100</xdr:rowOff>
        </xdr:to>
        <xdr:sp macro="" textlink="">
          <xdr:nvSpPr>
            <xdr:cNvPr id="38957" name="Check Box 45" hidden="1">
              <a:extLst>
                <a:ext uri="{63B3BB69-23CF-44E3-9099-C40C66FF867C}">
                  <a14:compatExt spid="_x0000_s38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114300</xdr:rowOff>
        </xdr:from>
        <xdr:to>
          <xdr:col>6</xdr:col>
          <xdr:colOff>85725</xdr:colOff>
          <xdr:row>63</xdr:row>
          <xdr:rowOff>38100</xdr:rowOff>
        </xdr:to>
        <xdr:sp macro="" textlink="">
          <xdr:nvSpPr>
            <xdr:cNvPr id="38958" name="Check Box 46" hidden="1">
              <a:extLst>
                <a:ext uri="{63B3BB69-23CF-44E3-9099-C40C66FF867C}">
                  <a14:compatExt spid="_x0000_s38958"/>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xdr:row>
          <xdr:rowOff>114300</xdr:rowOff>
        </xdr:from>
        <xdr:to>
          <xdr:col>3</xdr:col>
          <xdr:colOff>28575</xdr:colOff>
          <xdr:row>6</xdr:row>
          <xdr:rowOff>28575</xdr:rowOff>
        </xdr:to>
        <xdr:sp macro="" textlink="">
          <xdr:nvSpPr>
            <xdr:cNvPr id="53252" name="Check Box 4" hidden="1">
              <a:extLst>
                <a:ext uri="{63B3BB69-23CF-44E3-9099-C40C66FF867C}">
                  <a14:compatExt spid="_x0000_s53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85725</xdr:rowOff>
        </xdr:from>
        <xdr:to>
          <xdr:col>3</xdr:col>
          <xdr:colOff>28575</xdr:colOff>
          <xdr:row>8</xdr:row>
          <xdr:rowOff>28575</xdr:rowOff>
        </xdr:to>
        <xdr:sp macro="" textlink="">
          <xdr:nvSpPr>
            <xdr:cNvPr id="53253" name="Check Box 5" hidden="1">
              <a:extLst>
                <a:ext uri="{63B3BB69-23CF-44E3-9099-C40C66FF867C}">
                  <a14:compatExt spid="_x0000_s53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85725</xdr:rowOff>
        </xdr:from>
        <xdr:to>
          <xdr:col>3</xdr:col>
          <xdr:colOff>28575</xdr:colOff>
          <xdr:row>10</xdr:row>
          <xdr:rowOff>28575</xdr:rowOff>
        </xdr:to>
        <xdr:sp macro="" textlink="">
          <xdr:nvSpPr>
            <xdr:cNvPr id="53254" name="Check Box 6" hidden="1">
              <a:extLst>
                <a:ext uri="{63B3BB69-23CF-44E3-9099-C40C66FF867C}">
                  <a14:compatExt spid="_x0000_s53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85725</xdr:rowOff>
        </xdr:from>
        <xdr:to>
          <xdr:col>3</xdr:col>
          <xdr:colOff>28575</xdr:colOff>
          <xdr:row>12</xdr:row>
          <xdr:rowOff>28575</xdr:rowOff>
        </xdr:to>
        <xdr:sp macro="" textlink="">
          <xdr:nvSpPr>
            <xdr:cNvPr id="53255" name="Check Box 7" hidden="1">
              <a:extLst>
                <a:ext uri="{63B3BB69-23CF-44E3-9099-C40C66FF867C}">
                  <a14:compatExt spid="_x0000_s53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85725</xdr:rowOff>
        </xdr:from>
        <xdr:to>
          <xdr:col>3</xdr:col>
          <xdr:colOff>28575</xdr:colOff>
          <xdr:row>14</xdr:row>
          <xdr:rowOff>28575</xdr:rowOff>
        </xdr:to>
        <xdr:sp macro="" textlink="">
          <xdr:nvSpPr>
            <xdr:cNvPr id="53256" name="Check Box 8" hidden="1">
              <a:extLst>
                <a:ext uri="{63B3BB69-23CF-44E3-9099-C40C66FF867C}">
                  <a14:compatExt spid="_x0000_s53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85725</xdr:rowOff>
        </xdr:from>
        <xdr:to>
          <xdr:col>3</xdr:col>
          <xdr:colOff>28575</xdr:colOff>
          <xdr:row>16</xdr:row>
          <xdr:rowOff>28575</xdr:rowOff>
        </xdr:to>
        <xdr:sp macro="" textlink="">
          <xdr:nvSpPr>
            <xdr:cNvPr id="53257" name="Check Box 9" hidden="1">
              <a:extLst>
                <a:ext uri="{63B3BB69-23CF-44E3-9099-C40C66FF867C}">
                  <a14:compatExt spid="_x0000_s53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85725</xdr:rowOff>
        </xdr:from>
        <xdr:to>
          <xdr:col>3</xdr:col>
          <xdr:colOff>28575</xdr:colOff>
          <xdr:row>18</xdr:row>
          <xdr:rowOff>28575</xdr:rowOff>
        </xdr:to>
        <xdr:sp macro="" textlink="">
          <xdr:nvSpPr>
            <xdr:cNvPr id="53258" name="Check Box 10" hidden="1">
              <a:extLst>
                <a:ext uri="{63B3BB69-23CF-44E3-9099-C40C66FF867C}">
                  <a14:compatExt spid="_x0000_s53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85725</xdr:rowOff>
        </xdr:from>
        <xdr:to>
          <xdr:col>3</xdr:col>
          <xdr:colOff>28575</xdr:colOff>
          <xdr:row>20</xdr:row>
          <xdr:rowOff>28575</xdr:rowOff>
        </xdr:to>
        <xdr:sp macro="" textlink="">
          <xdr:nvSpPr>
            <xdr:cNvPr id="53259" name="Check Box 11" hidden="1">
              <a:extLst>
                <a:ext uri="{63B3BB69-23CF-44E3-9099-C40C66FF867C}">
                  <a14:compatExt spid="_x0000_s53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85725</xdr:rowOff>
        </xdr:from>
        <xdr:to>
          <xdr:col>3</xdr:col>
          <xdr:colOff>28575</xdr:colOff>
          <xdr:row>22</xdr:row>
          <xdr:rowOff>28575</xdr:rowOff>
        </xdr:to>
        <xdr:sp macro="" textlink="">
          <xdr:nvSpPr>
            <xdr:cNvPr id="53260" name="Check Box 12" hidden="1">
              <a:extLst>
                <a:ext uri="{63B3BB69-23CF-44E3-9099-C40C66FF867C}">
                  <a14:compatExt spid="_x0000_s53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85725</xdr:rowOff>
        </xdr:from>
        <xdr:to>
          <xdr:col>3</xdr:col>
          <xdr:colOff>28575</xdr:colOff>
          <xdr:row>24</xdr:row>
          <xdr:rowOff>28575</xdr:rowOff>
        </xdr:to>
        <xdr:sp macro="" textlink="">
          <xdr:nvSpPr>
            <xdr:cNvPr id="53261" name="Check Box 13" hidden="1">
              <a:extLst>
                <a:ext uri="{63B3BB69-23CF-44E3-9099-C40C66FF867C}">
                  <a14:compatExt spid="_x0000_s53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85725</xdr:rowOff>
        </xdr:from>
        <xdr:to>
          <xdr:col>3</xdr:col>
          <xdr:colOff>28575</xdr:colOff>
          <xdr:row>26</xdr:row>
          <xdr:rowOff>28575</xdr:rowOff>
        </xdr:to>
        <xdr:sp macro="" textlink="">
          <xdr:nvSpPr>
            <xdr:cNvPr id="53262" name="Check Box 14" hidden="1">
              <a:extLst>
                <a:ext uri="{63B3BB69-23CF-44E3-9099-C40C66FF867C}">
                  <a14:compatExt spid="_x0000_s53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85725</xdr:rowOff>
        </xdr:from>
        <xdr:to>
          <xdr:col>3</xdr:col>
          <xdr:colOff>28575</xdr:colOff>
          <xdr:row>28</xdr:row>
          <xdr:rowOff>28575</xdr:rowOff>
        </xdr:to>
        <xdr:sp macro="" textlink="">
          <xdr:nvSpPr>
            <xdr:cNvPr id="53263" name="Check Box 15" hidden="1">
              <a:extLst>
                <a:ext uri="{63B3BB69-23CF-44E3-9099-C40C66FF867C}">
                  <a14:compatExt spid="_x0000_s53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85725</xdr:rowOff>
        </xdr:from>
        <xdr:to>
          <xdr:col>3</xdr:col>
          <xdr:colOff>28575</xdr:colOff>
          <xdr:row>30</xdr:row>
          <xdr:rowOff>28575</xdr:rowOff>
        </xdr:to>
        <xdr:sp macro="" textlink="">
          <xdr:nvSpPr>
            <xdr:cNvPr id="53264" name="Check Box 16" hidden="1">
              <a:extLst>
                <a:ext uri="{63B3BB69-23CF-44E3-9099-C40C66FF867C}">
                  <a14:compatExt spid="_x0000_s53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114300</xdr:rowOff>
        </xdr:from>
        <xdr:to>
          <xdr:col>3</xdr:col>
          <xdr:colOff>28575</xdr:colOff>
          <xdr:row>38</xdr:row>
          <xdr:rowOff>28575</xdr:rowOff>
        </xdr:to>
        <xdr:sp macro="" textlink="">
          <xdr:nvSpPr>
            <xdr:cNvPr id="53265" name="Check Box 17" hidden="1">
              <a:extLst>
                <a:ext uri="{63B3BB69-23CF-44E3-9099-C40C66FF867C}">
                  <a14:compatExt spid="_x0000_s53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85725</xdr:rowOff>
        </xdr:from>
        <xdr:to>
          <xdr:col>3</xdr:col>
          <xdr:colOff>28575</xdr:colOff>
          <xdr:row>40</xdr:row>
          <xdr:rowOff>28575</xdr:rowOff>
        </xdr:to>
        <xdr:sp macro="" textlink="">
          <xdr:nvSpPr>
            <xdr:cNvPr id="53266" name="Check Box 18" hidden="1">
              <a:extLst>
                <a:ext uri="{63B3BB69-23CF-44E3-9099-C40C66FF867C}">
                  <a14:compatExt spid="_x0000_s53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85725</xdr:rowOff>
        </xdr:from>
        <xdr:to>
          <xdr:col>3</xdr:col>
          <xdr:colOff>28575</xdr:colOff>
          <xdr:row>42</xdr:row>
          <xdr:rowOff>28575</xdr:rowOff>
        </xdr:to>
        <xdr:sp macro="" textlink="">
          <xdr:nvSpPr>
            <xdr:cNvPr id="53267" name="Check Box 19" hidden="1">
              <a:extLst>
                <a:ext uri="{63B3BB69-23CF-44E3-9099-C40C66FF867C}">
                  <a14:compatExt spid="_x0000_s53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85725</xdr:rowOff>
        </xdr:from>
        <xdr:to>
          <xdr:col>3</xdr:col>
          <xdr:colOff>28575</xdr:colOff>
          <xdr:row>44</xdr:row>
          <xdr:rowOff>28575</xdr:rowOff>
        </xdr:to>
        <xdr:sp macro="" textlink="">
          <xdr:nvSpPr>
            <xdr:cNvPr id="53268" name="Check Box 20" hidden="1">
              <a:extLst>
                <a:ext uri="{63B3BB69-23CF-44E3-9099-C40C66FF867C}">
                  <a14:compatExt spid="_x0000_s53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85725</xdr:rowOff>
        </xdr:from>
        <xdr:to>
          <xdr:col>3</xdr:col>
          <xdr:colOff>28575</xdr:colOff>
          <xdr:row>46</xdr:row>
          <xdr:rowOff>28575</xdr:rowOff>
        </xdr:to>
        <xdr:sp macro="" textlink="">
          <xdr:nvSpPr>
            <xdr:cNvPr id="53269" name="Check Box 21" hidden="1">
              <a:extLst>
                <a:ext uri="{63B3BB69-23CF-44E3-9099-C40C66FF867C}">
                  <a14:compatExt spid="_x0000_s53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85725</xdr:rowOff>
        </xdr:from>
        <xdr:to>
          <xdr:col>3</xdr:col>
          <xdr:colOff>28575</xdr:colOff>
          <xdr:row>48</xdr:row>
          <xdr:rowOff>28575</xdr:rowOff>
        </xdr:to>
        <xdr:sp macro="" textlink="">
          <xdr:nvSpPr>
            <xdr:cNvPr id="53270" name="Check Box 22" hidden="1">
              <a:extLst>
                <a:ext uri="{63B3BB69-23CF-44E3-9099-C40C66FF867C}">
                  <a14:compatExt spid="_x0000_s53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85725</xdr:rowOff>
        </xdr:from>
        <xdr:to>
          <xdr:col>3</xdr:col>
          <xdr:colOff>28575</xdr:colOff>
          <xdr:row>50</xdr:row>
          <xdr:rowOff>28575</xdr:rowOff>
        </xdr:to>
        <xdr:sp macro="" textlink="">
          <xdr:nvSpPr>
            <xdr:cNvPr id="53271" name="Check Box 23" hidden="1">
              <a:extLst>
                <a:ext uri="{63B3BB69-23CF-44E3-9099-C40C66FF867C}">
                  <a14:compatExt spid="_x0000_s53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85725</xdr:rowOff>
        </xdr:from>
        <xdr:to>
          <xdr:col>3</xdr:col>
          <xdr:colOff>28575</xdr:colOff>
          <xdr:row>52</xdr:row>
          <xdr:rowOff>28575</xdr:rowOff>
        </xdr:to>
        <xdr:sp macro="" textlink="">
          <xdr:nvSpPr>
            <xdr:cNvPr id="53272" name="Check Box 24" hidden="1">
              <a:extLst>
                <a:ext uri="{63B3BB69-23CF-44E3-9099-C40C66FF867C}">
                  <a14:compatExt spid="_x0000_s53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85725</xdr:rowOff>
        </xdr:from>
        <xdr:to>
          <xdr:col>3</xdr:col>
          <xdr:colOff>28575</xdr:colOff>
          <xdr:row>54</xdr:row>
          <xdr:rowOff>28575</xdr:rowOff>
        </xdr:to>
        <xdr:sp macro="" textlink="">
          <xdr:nvSpPr>
            <xdr:cNvPr id="53273" name="Check Box 25" hidden="1">
              <a:extLst>
                <a:ext uri="{63B3BB69-23CF-44E3-9099-C40C66FF867C}">
                  <a14:compatExt spid="_x0000_s53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85725</xdr:rowOff>
        </xdr:from>
        <xdr:to>
          <xdr:col>3</xdr:col>
          <xdr:colOff>28575</xdr:colOff>
          <xdr:row>56</xdr:row>
          <xdr:rowOff>28575</xdr:rowOff>
        </xdr:to>
        <xdr:sp macro="" textlink="">
          <xdr:nvSpPr>
            <xdr:cNvPr id="53274" name="Check Box 26" hidden="1">
              <a:extLst>
                <a:ext uri="{63B3BB69-23CF-44E3-9099-C40C66FF867C}">
                  <a14:compatExt spid="_x0000_s53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85725</xdr:rowOff>
        </xdr:from>
        <xdr:to>
          <xdr:col>3</xdr:col>
          <xdr:colOff>28575</xdr:colOff>
          <xdr:row>58</xdr:row>
          <xdr:rowOff>28575</xdr:rowOff>
        </xdr:to>
        <xdr:sp macro="" textlink="">
          <xdr:nvSpPr>
            <xdr:cNvPr id="53275" name="Check Box 27" hidden="1">
              <a:extLst>
                <a:ext uri="{63B3BB69-23CF-44E3-9099-C40C66FF867C}">
                  <a14:compatExt spid="_x0000_s53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85725</xdr:rowOff>
        </xdr:from>
        <xdr:to>
          <xdr:col>3</xdr:col>
          <xdr:colOff>28575</xdr:colOff>
          <xdr:row>60</xdr:row>
          <xdr:rowOff>28575</xdr:rowOff>
        </xdr:to>
        <xdr:sp macro="" textlink="">
          <xdr:nvSpPr>
            <xdr:cNvPr id="53276" name="Check Box 28" hidden="1">
              <a:extLst>
                <a:ext uri="{63B3BB69-23CF-44E3-9099-C40C66FF867C}">
                  <a14:compatExt spid="_x0000_s53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85725</xdr:rowOff>
        </xdr:from>
        <xdr:to>
          <xdr:col>3</xdr:col>
          <xdr:colOff>28575</xdr:colOff>
          <xdr:row>62</xdr:row>
          <xdr:rowOff>28575</xdr:rowOff>
        </xdr:to>
        <xdr:sp macro="" textlink="">
          <xdr:nvSpPr>
            <xdr:cNvPr id="53277" name="Check Box 29" hidden="1">
              <a:extLst>
                <a:ext uri="{63B3BB69-23CF-44E3-9099-C40C66FF867C}">
                  <a14:compatExt spid="_x0000_s53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4</xdr:col>
          <xdr:colOff>1028700</xdr:colOff>
          <xdr:row>4</xdr:row>
          <xdr:rowOff>28575</xdr:rowOff>
        </xdr:to>
        <xdr:sp macro="" textlink="">
          <xdr:nvSpPr>
            <xdr:cNvPr id="53279" name="Check Box 31" hidden="1">
              <a:extLst>
                <a:ext uri="{63B3BB69-23CF-44E3-9099-C40C66FF867C}">
                  <a14:compatExt spid="_x0000_s532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HFC from Industrial Product Use 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85725</xdr:rowOff>
        </xdr:from>
        <xdr:to>
          <xdr:col>4</xdr:col>
          <xdr:colOff>771525</xdr:colOff>
          <xdr:row>36</xdr:row>
          <xdr:rowOff>28575</xdr:rowOff>
        </xdr:to>
        <xdr:sp macro="" textlink="">
          <xdr:nvSpPr>
            <xdr:cNvPr id="53280" name="Check Box 32" hidden="1">
              <a:extLst>
                <a:ext uri="{63B3BB69-23CF-44E3-9099-C40C66FF867C}">
                  <a14:compatExt spid="_x0000_s532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HFC from Industrial Process not applicable)</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8</xdr:col>
          <xdr:colOff>9525</xdr:colOff>
          <xdr:row>4</xdr:row>
          <xdr:rowOff>28575</xdr:rowOff>
        </xdr:to>
        <xdr:sp macro="" textlink="">
          <xdr:nvSpPr>
            <xdr:cNvPr id="14344" name="Check Box 8" hidden="1">
              <a:extLst>
                <a:ext uri="{63B3BB69-23CF-44E3-9099-C40C66FF867C}">
                  <a14:compatExt spid="_x0000_s143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PFC from Industrial Product Use 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xdr:row>
          <xdr:rowOff>161925</xdr:rowOff>
        </xdr:from>
        <xdr:to>
          <xdr:col>6</xdr:col>
          <xdr:colOff>95250</xdr:colOff>
          <xdr:row>6</xdr:row>
          <xdr:rowOff>38100</xdr:rowOff>
        </xdr:to>
        <xdr:sp macro="" textlink="">
          <xdr:nvSpPr>
            <xdr:cNvPr id="14345" name="Check Box 9" hidden="1">
              <a:extLst>
                <a:ext uri="{63B3BB69-23CF-44E3-9099-C40C66FF867C}">
                  <a14:compatExt spid="_x0000_s14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xdr:row>
          <xdr:rowOff>95250</xdr:rowOff>
        </xdr:from>
        <xdr:to>
          <xdr:col>6</xdr:col>
          <xdr:colOff>95250</xdr:colOff>
          <xdr:row>8</xdr:row>
          <xdr:rowOff>38100</xdr:rowOff>
        </xdr:to>
        <xdr:sp macro="" textlink="">
          <xdr:nvSpPr>
            <xdr:cNvPr id="14346" name="Check Box 10" hidden="1">
              <a:extLst>
                <a:ext uri="{63B3BB69-23CF-44E3-9099-C40C66FF867C}">
                  <a14:compatExt spid="_x0000_s14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95250</xdr:rowOff>
        </xdr:from>
        <xdr:to>
          <xdr:col>6</xdr:col>
          <xdr:colOff>95250</xdr:colOff>
          <xdr:row>10</xdr:row>
          <xdr:rowOff>38100</xdr:rowOff>
        </xdr:to>
        <xdr:sp macro="" textlink="">
          <xdr:nvSpPr>
            <xdr:cNvPr id="14347" name="Check Box 11" hidden="1">
              <a:extLst>
                <a:ext uri="{63B3BB69-23CF-44E3-9099-C40C66FF867C}">
                  <a14:compatExt spid="_x0000_s14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95250</xdr:rowOff>
        </xdr:from>
        <xdr:to>
          <xdr:col>6</xdr:col>
          <xdr:colOff>95250</xdr:colOff>
          <xdr:row>12</xdr:row>
          <xdr:rowOff>38100</xdr:rowOff>
        </xdr:to>
        <xdr:sp macro="" textlink="">
          <xdr:nvSpPr>
            <xdr:cNvPr id="14348" name="Check Box 12" hidden="1">
              <a:extLst>
                <a:ext uri="{63B3BB69-23CF-44E3-9099-C40C66FF867C}">
                  <a14:compatExt spid="_x0000_s14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95250</xdr:rowOff>
        </xdr:from>
        <xdr:to>
          <xdr:col>6</xdr:col>
          <xdr:colOff>95250</xdr:colOff>
          <xdr:row>14</xdr:row>
          <xdr:rowOff>38100</xdr:rowOff>
        </xdr:to>
        <xdr:sp macro="" textlink="">
          <xdr:nvSpPr>
            <xdr:cNvPr id="14349" name="Check Box 13" hidden="1">
              <a:extLst>
                <a:ext uri="{63B3BB69-23CF-44E3-9099-C40C66FF867C}">
                  <a14:compatExt spid="_x0000_s14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95250</xdr:rowOff>
        </xdr:from>
        <xdr:to>
          <xdr:col>6</xdr:col>
          <xdr:colOff>95250</xdr:colOff>
          <xdr:row>16</xdr:row>
          <xdr:rowOff>38100</xdr:rowOff>
        </xdr:to>
        <xdr:sp macro="" textlink="">
          <xdr:nvSpPr>
            <xdr:cNvPr id="14350" name="Check Box 14" hidden="1">
              <a:extLst>
                <a:ext uri="{63B3BB69-23CF-44E3-9099-C40C66FF867C}">
                  <a14:compatExt spid="_x0000_s14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104775</xdr:rowOff>
        </xdr:from>
        <xdr:to>
          <xdr:col>6</xdr:col>
          <xdr:colOff>104775</xdr:colOff>
          <xdr:row>18</xdr:row>
          <xdr:rowOff>47625</xdr:rowOff>
        </xdr:to>
        <xdr:sp macro="" textlink="">
          <xdr:nvSpPr>
            <xdr:cNvPr id="14351" name="Check Box 15" hidden="1">
              <a:extLst>
                <a:ext uri="{63B3BB69-23CF-44E3-9099-C40C66FF867C}">
                  <a14:compatExt spid="_x0000_s14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47625</xdr:rowOff>
        </xdr:from>
        <xdr:to>
          <xdr:col>7</xdr:col>
          <xdr:colOff>1209675</xdr:colOff>
          <xdr:row>23</xdr:row>
          <xdr:rowOff>28575</xdr:rowOff>
        </xdr:to>
        <xdr:sp macro="" textlink="">
          <xdr:nvSpPr>
            <xdr:cNvPr id="14352" name="Check Box 16" hidden="1">
              <a:extLst>
                <a:ext uri="{63B3BB69-23CF-44E3-9099-C40C66FF867C}">
                  <a14:compatExt spid="_x0000_s143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N/A (check if all PFC from Industrial Process 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200025</xdr:rowOff>
        </xdr:from>
        <xdr:to>
          <xdr:col>6</xdr:col>
          <xdr:colOff>95250</xdr:colOff>
          <xdr:row>25</xdr:row>
          <xdr:rowOff>47625</xdr:rowOff>
        </xdr:to>
        <xdr:sp macro="" textlink="">
          <xdr:nvSpPr>
            <xdr:cNvPr id="14353" name="Check Box 17" hidden="1">
              <a:extLst>
                <a:ext uri="{63B3BB69-23CF-44E3-9099-C40C66FF867C}">
                  <a14:compatExt spid="_x0000_s14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95250</xdr:rowOff>
        </xdr:from>
        <xdr:to>
          <xdr:col>6</xdr:col>
          <xdr:colOff>95250</xdr:colOff>
          <xdr:row>27</xdr:row>
          <xdr:rowOff>38100</xdr:rowOff>
        </xdr:to>
        <xdr:sp macro="" textlink="">
          <xdr:nvSpPr>
            <xdr:cNvPr id="14354" name="Check Box 18" hidden="1">
              <a:extLst>
                <a:ext uri="{63B3BB69-23CF-44E3-9099-C40C66FF867C}">
                  <a14:compatExt spid="_x0000_s14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95250</xdr:rowOff>
        </xdr:from>
        <xdr:to>
          <xdr:col>6</xdr:col>
          <xdr:colOff>95250</xdr:colOff>
          <xdr:row>29</xdr:row>
          <xdr:rowOff>38100</xdr:rowOff>
        </xdr:to>
        <xdr:sp macro="" textlink="">
          <xdr:nvSpPr>
            <xdr:cNvPr id="14355" name="Check Box 19" hidden="1">
              <a:extLst>
                <a:ext uri="{63B3BB69-23CF-44E3-9099-C40C66FF867C}">
                  <a14:compatExt spid="_x0000_s14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95250</xdr:rowOff>
        </xdr:from>
        <xdr:to>
          <xdr:col>6</xdr:col>
          <xdr:colOff>95250</xdr:colOff>
          <xdr:row>31</xdr:row>
          <xdr:rowOff>38100</xdr:rowOff>
        </xdr:to>
        <xdr:sp macro="" textlink="">
          <xdr:nvSpPr>
            <xdr:cNvPr id="14356" name="Check Box 20" hidden="1">
              <a:extLst>
                <a:ext uri="{63B3BB69-23CF-44E3-9099-C40C66FF867C}">
                  <a14:compatExt spid="_x0000_s14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95250</xdr:rowOff>
        </xdr:from>
        <xdr:to>
          <xdr:col>6</xdr:col>
          <xdr:colOff>95250</xdr:colOff>
          <xdr:row>33</xdr:row>
          <xdr:rowOff>38100</xdr:rowOff>
        </xdr:to>
        <xdr:sp macro="" textlink="">
          <xdr:nvSpPr>
            <xdr:cNvPr id="14357" name="Check Box 21" hidden="1">
              <a:extLst>
                <a:ext uri="{63B3BB69-23CF-44E3-9099-C40C66FF867C}">
                  <a14:compatExt spid="_x0000_s14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104775</xdr:rowOff>
        </xdr:from>
        <xdr:to>
          <xdr:col>6</xdr:col>
          <xdr:colOff>95250</xdr:colOff>
          <xdr:row>35</xdr:row>
          <xdr:rowOff>47625</xdr:rowOff>
        </xdr:to>
        <xdr:sp macro="" textlink="">
          <xdr:nvSpPr>
            <xdr:cNvPr id="14358" name="Check Box 22" hidden="1">
              <a:extLst>
                <a:ext uri="{63B3BB69-23CF-44E3-9099-C40C66FF867C}">
                  <a14:compatExt spid="_x0000_s14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104775</xdr:rowOff>
        </xdr:from>
        <xdr:to>
          <xdr:col>6</xdr:col>
          <xdr:colOff>95250</xdr:colOff>
          <xdr:row>37</xdr:row>
          <xdr:rowOff>47625</xdr:rowOff>
        </xdr:to>
        <xdr:sp macro="" textlink="">
          <xdr:nvSpPr>
            <xdr:cNvPr id="14359" name="Check Box 23" hidden="1">
              <a:extLst>
                <a:ext uri="{63B3BB69-23CF-44E3-9099-C40C66FF867C}">
                  <a14:compatExt spid="_x0000_s14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123825</xdr:rowOff>
        </xdr:from>
        <xdr:to>
          <xdr:col>6</xdr:col>
          <xdr:colOff>95250</xdr:colOff>
          <xdr:row>43</xdr:row>
          <xdr:rowOff>38100</xdr:rowOff>
        </xdr:to>
        <xdr:sp macro="" textlink="">
          <xdr:nvSpPr>
            <xdr:cNvPr id="14361" name="Check Box 25" hidden="1">
              <a:extLst>
                <a:ext uri="{63B3BB69-23CF-44E3-9099-C40C66FF867C}">
                  <a14:compatExt spid="_x0000_s14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44</xdr:row>
          <xdr:rowOff>123825</xdr:rowOff>
        </xdr:from>
        <xdr:to>
          <xdr:col>6</xdr:col>
          <xdr:colOff>95250</xdr:colOff>
          <xdr:row>46</xdr:row>
          <xdr:rowOff>38100</xdr:rowOff>
        </xdr:to>
        <xdr:sp macro="" textlink="">
          <xdr:nvSpPr>
            <xdr:cNvPr id="14362" name="Check Box 26" hidden="1">
              <a:extLst>
                <a:ext uri="{63B3BB69-23CF-44E3-9099-C40C66FF867C}">
                  <a14:compatExt spid="_x0000_s14362"/>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9525</xdr:colOff>
      <xdr:row>8</xdr:row>
      <xdr:rowOff>0</xdr:rowOff>
    </xdr:from>
    <xdr:to>
      <xdr:col>14</xdr:col>
      <xdr:colOff>1190625</xdr:colOff>
      <xdr:row>8</xdr:row>
      <xdr:rowOff>0</xdr:rowOff>
    </xdr:to>
    <xdr:sp macro="" textlink="">
      <xdr:nvSpPr>
        <xdr:cNvPr id="170304" name="Text Box 2"/>
        <xdr:cNvSpPr txBox="1">
          <a:spLocks noChangeArrowheads="1"/>
        </xdr:cNvSpPr>
      </xdr:nvSpPr>
      <xdr:spPr bwMode="auto">
        <a:xfrm>
          <a:off x="190500" y="1114425"/>
          <a:ext cx="6115050"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19050</xdr:colOff>
          <xdr:row>5</xdr:row>
          <xdr:rowOff>114300</xdr:rowOff>
        </xdr:from>
        <xdr:to>
          <xdr:col>6</xdr:col>
          <xdr:colOff>95250</xdr:colOff>
          <xdr:row>7</xdr:row>
          <xdr:rowOff>19050</xdr:rowOff>
        </xdr:to>
        <xdr:sp macro="" textlink="">
          <xdr:nvSpPr>
            <xdr:cNvPr id="13320" name="Check Box 8" hidden="1">
              <a:extLst>
                <a:ext uri="{63B3BB69-23CF-44E3-9099-C40C66FF867C}">
                  <a14:compatExt spid="_x0000_s13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114300</xdr:rowOff>
        </xdr:from>
        <xdr:to>
          <xdr:col>6</xdr:col>
          <xdr:colOff>95250</xdr:colOff>
          <xdr:row>11</xdr:row>
          <xdr:rowOff>19050</xdr:rowOff>
        </xdr:to>
        <xdr:sp macro="" textlink="">
          <xdr:nvSpPr>
            <xdr:cNvPr id="13321" name="Check Box 9" hidden="1">
              <a:extLst>
                <a:ext uri="{63B3BB69-23CF-44E3-9099-C40C66FF867C}">
                  <a14:compatExt spid="_x0000_s13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142875</xdr:rowOff>
        </xdr:from>
        <xdr:to>
          <xdr:col>6</xdr:col>
          <xdr:colOff>95250</xdr:colOff>
          <xdr:row>17</xdr:row>
          <xdr:rowOff>47625</xdr:rowOff>
        </xdr:to>
        <xdr:sp macro="" textlink="">
          <xdr:nvSpPr>
            <xdr:cNvPr id="13332" name="Check Box 20" hidden="1">
              <a:extLst>
                <a:ext uri="{63B3BB69-23CF-44E3-9099-C40C66FF867C}">
                  <a14:compatExt spid="_x0000_s13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142875</xdr:rowOff>
        </xdr:from>
        <xdr:to>
          <xdr:col>6</xdr:col>
          <xdr:colOff>95250</xdr:colOff>
          <xdr:row>21</xdr:row>
          <xdr:rowOff>47625</xdr:rowOff>
        </xdr:to>
        <xdr:sp macro="" textlink="">
          <xdr:nvSpPr>
            <xdr:cNvPr id="13333" name="Check Box 21" hidden="1">
              <a:extLst>
                <a:ext uri="{63B3BB69-23CF-44E3-9099-C40C66FF867C}">
                  <a14:compatExt spid="_x0000_s13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142875</xdr:rowOff>
        </xdr:from>
        <xdr:to>
          <xdr:col>6</xdr:col>
          <xdr:colOff>95250</xdr:colOff>
          <xdr:row>25</xdr:row>
          <xdr:rowOff>47625</xdr:rowOff>
        </xdr:to>
        <xdr:sp macro="" textlink="">
          <xdr:nvSpPr>
            <xdr:cNvPr id="13334" name="Check Box 22" hidden="1">
              <a:extLst>
                <a:ext uri="{63B3BB69-23CF-44E3-9099-C40C66FF867C}">
                  <a14:compatExt spid="_x0000_s13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31</xdr:row>
          <xdr:rowOff>0</xdr:rowOff>
        </xdr:from>
        <xdr:to>
          <xdr:col>7</xdr:col>
          <xdr:colOff>47625</xdr:colOff>
          <xdr:row>32</xdr:row>
          <xdr:rowOff>28575</xdr:rowOff>
        </xdr:to>
        <xdr:sp macro="" textlink="">
          <xdr:nvSpPr>
            <xdr:cNvPr id="13350" name="Check Box 38" hidden="1">
              <a:extLst>
                <a:ext uri="{63B3BB69-23CF-44E3-9099-C40C66FF867C}">
                  <a14:compatExt spid="_x0000_s13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32</xdr:row>
          <xdr:rowOff>85725</xdr:rowOff>
        </xdr:from>
        <xdr:to>
          <xdr:col>7</xdr:col>
          <xdr:colOff>47625</xdr:colOff>
          <xdr:row>34</xdr:row>
          <xdr:rowOff>19050</xdr:rowOff>
        </xdr:to>
        <xdr:sp macro="" textlink="">
          <xdr:nvSpPr>
            <xdr:cNvPr id="13351" name="Check Box 39" hidden="1">
              <a:extLst>
                <a:ext uri="{63B3BB69-23CF-44E3-9099-C40C66FF867C}">
                  <a14:compatExt spid="_x0000_s13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35</xdr:row>
          <xdr:rowOff>0</xdr:rowOff>
        </xdr:from>
        <xdr:to>
          <xdr:col>7</xdr:col>
          <xdr:colOff>47625</xdr:colOff>
          <xdr:row>36</xdr:row>
          <xdr:rowOff>28575</xdr:rowOff>
        </xdr:to>
        <xdr:sp macro="" textlink="">
          <xdr:nvSpPr>
            <xdr:cNvPr id="13352" name="Check Box 40" hidden="1">
              <a:extLst>
                <a:ext uri="{63B3BB69-23CF-44E3-9099-C40C66FF867C}">
                  <a14:compatExt spid="_x0000_s13352"/>
                </a:ext>
              </a:extLst>
            </xdr:cNvPr>
            <xdr:cNvSpPr/>
          </xdr:nvSpPr>
          <xdr:spPr>
            <a:xfrm>
              <a:off x="0" y="0"/>
              <a:ext cx="0" cy="0"/>
            </a:xfrm>
            <a:prstGeom prst="rect">
              <a:avLst/>
            </a:prstGeom>
          </xdr:spPr>
        </xdr:sp>
        <xdr:clientData/>
      </xdr:twoCellAnchor>
    </mc:Choice>
    <mc:Fallback/>
  </mc:AlternateContent>
  <xdr:twoCellAnchor>
    <xdr:from>
      <xdr:col>5</xdr:col>
      <xdr:colOff>148591</xdr:colOff>
      <xdr:row>30</xdr:row>
      <xdr:rowOff>163</xdr:rowOff>
    </xdr:from>
    <xdr:to>
      <xdr:col>6</xdr:col>
      <xdr:colOff>120174</xdr:colOff>
      <xdr:row>31</xdr:row>
      <xdr:rowOff>4</xdr:rowOff>
    </xdr:to>
    <xdr:sp macro="" textlink="">
      <xdr:nvSpPr>
        <xdr:cNvPr id="13354" name="Rectangle 42"/>
        <xdr:cNvSpPr>
          <a:spLocks noChangeArrowheads="1"/>
        </xdr:cNvSpPr>
      </xdr:nvSpPr>
      <xdr:spPr bwMode="auto">
        <a:xfrm>
          <a:off x="2019301" y="6233323"/>
          <a:ext cx="200183" cy="148439"/>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14</xdr:col>
          <xdr:colOff>85725</xdr:colOff>
          <xdr:row>32</xdr:row>
          <xdr:rowOff>28575</xdr:rowOff>
        </xdr:to>
        <xdr:sp macro="" textlink="">
          <xdr:nvSpPr>
            <xdr:cNvPr id="14170" name="Check Box 858" hidden="1">
              <a:extLst>
                <a:ext uri="{63B3BB69-23CF-44E3-9099-C40C66FF867C}">
                  <a14:compatExt spid="_x0000_s14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14</xdr:col>
          <xdr:colOff>85725</xdr:colOff>
          <xdr:row>36</xdr:row>
          <xdr:rowOff>28575</xdr:rowOff>
        </xdr:to>
        <xdr:sp macro="" textlink="">
          <xdr:nvSpPr>
            <xdr:cNvPr id="14172" name="Check Box 860" hidden="1">
              <a:extLst>
                <a:ext uri="{63B3BB69-23CF-44E3-9099-C40C66FF867C}">
                  <a14:compatExt spid="_x0000_s14172"/>
                </a:ext>
              </a:extLst>
            </xdr:cNvPr>
            <xdr:cNvSpPr/>
          </xdr:nvSpPr>
          <xdr:spPr>
            <a:xfrm>
              <a:off x="0" y="0"/>
              <a:ext cx="0" cy="0"/>
            </a:xfrm>
            <a:prstGeom prst="rect">
              <a:avLst/>
            </a:prstGeom>
          </xdr:spPr>
        </xdr:sp>
        <xdr:clientData/>
      </xdr:twoCellAnchor>
    </mc:Choice>
    <mc:Fallback/>
  </mc:AlternateContent>
  <xdr:twoCellAnchor>
    <xdr:from>
      <xdr:col>13</xdr:col>
      <xdr:colOff>0</xdr:colOff>
      <xdr:row>30</xdr:row>
      <xdr:rowOff>0</xdr:rowOff>
    </xdr:from>
    <xdr:to>
      <xdr:col>13</xdr:col>
      <xdr:colOff>160276</xdr:colOff>
      <xdr:row>31</xdr:row>
      <xdr:rowOff>3651</xdr:rowOff>
    </xdr:to>
    <xdr:sp macro="" textlink="">
      <xdr:nvSpPr>
        <xdr:cNvPr id="17" name="Rectangle 42"/>
        <xdr:cNvSpPr>
          <a:spLocks noChangeArrowheads="1"/>
        </xdr:cNvSpPr>
      </xdr:nvSpPr>
      <xdr:spPr bwMode="auto">
        <a:xfrm>
          <a:off x="4627246" y="6229350"/>
          <a:ext cx="200183" cy="15605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mc:AlternateContent xmlns:mc="http://schemas.openxmlformats.org/markup-compatibility/2006">
    <mc:Choice xmlns:a14="http://schemas.microsoft.com/office/drawing/2010/main" Requires="a14">
      <xdr:twoCellAnchor editAs="oneCell">
        <xdr:from>
          <xdr:col>8</xdr:col>
          <xdr:colOff>66675</xdr:colOff>
          <xdr:row>30</xdr:row>
          <xdr:rowOff>85725</xdr:rowOff>
        </xdr:from>
        <xdr:to>
          <xdr:col>9</xdr:col>
          <xdr:colOff>85725</xdr:colOff>
          <xdr:row>32</xdr:row>
          <xdr:rowOff>19050</xdr:rowOff>
        </xdr:to>
        <xdr:sp macro="" textlink="">
          <xdr:nvSpPr>
            <xdr:cNvPr id="14179" name="Check Box 867" hidden="1">
              <a:extLst>
                <a:ext uri="{63B3BB69-23CF-44E3-9099-C40C66FF867C}">
                  <a14:compatExt spid="_x0000_s14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76200</xdr:rowOff>
        </xdr:from>
        <xdr:to>
          <xdr:col>9</xdr:col>
          <xdr:colOff>85725</xdr:colOff>
          <xdr:row>34</xdr:row>
          <xdr:rowOff>9525</xdr:rowOff>
        </xdr:to>
        <xdr:sp macro="" textlink="">
          <xdr:nvSpPr>
            <xdr:cNvPr id="14180" name="Check Box 868" hidden="1">
              <a:extLst>
                <a:ext uri="{63B3BB69-23CF-44E3-9099-C40C66FF867C}">
                  <a14:compatExt spid="_x0000_s14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85725</xdr:rowOff>
        </xdr:from>
        <xdr:to>
          <xdr:col>9</xdr:col>
          <xdr:colOff>85725</xdr:colOff>
          <xdr:row>36</xdr:row>
          <xdr:rowOff>19050</xdr:rowOff>
        </xdr:to>
        <xdr:sp macro="" textlink="">
          <xdr:nvSpPr>
            <xdr:cNvPr id="14181" name="Check Box 869" hidden="1">
              <a:extLst>
                <a:ext uri="{63B3BB69-23CF-44E3-9099-C40C66FF867C}">
                  <a14:compatExt spid="_x0000_s14181"/>
                </a:ext>
              </a:extLst>
            </xdr:cNvPr>
            <xdr:cNvSpPr/>
          </xdr:nvSpPr>
          <xdr:spPr>
            <a:xfrm>
              <a:off x="0" y="0"/>
              <a:ext cx="0" cy="0"/>
            </a:xfrm>
            <a:prstGeom prst="rect">
              <a:avLst/>
            </a:prstGeom>
          </xdr:spPr>
        </xdr:sp>
        <xdr:clientData/>
      </xdr:twoCellAnchor>
    </mc:Choice>
    <mc:Fallback/>
  </mc:AlternateContent>
  <xdr:twoCellAnchor>
    <xdr:from>
      <xdr:col>8</xdr:col>
      <xdr:colOff>74296</xdr:colOff>
      <xdr:row>29</xdr:row>
      <xdr:rowOff>123825</xdr:rowOff>
    </xdr:from>
    <xdr:to>
      <xdr:col>8</xdr:col>
      <xdr:colOff>280079</xdr:colOff>
      <xdr:row>30</xdr:row>
      <xdr:rowOff>89376</xdr:rowOff>
    </xdr:to>
    <xdr:sp macro="" textlink="">
      <xdr:nvSpPr>
        <xdr:cNvPr id="28" name="Rectangle 42"/>
        <xdr:cNvSpPr>
          <a:spLocks noChangeArrowheads="1"/>
        </xdr:cNvSpPr>
      </xdr:nvSpPr>
      <xdr:spPr bwMode="auto">
        <a:xfrm>
          <a:off x="3227071" y="6248400"/>
          <a:ext cx="200183" cy="15605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mc:AlternateContent xmlns:mc="http://schemas.openxmlformats.org/markup-compatibility/2006">
    <mc:Choice xmlns:a14="http://schemas.microsoft.com/office/drawing/2010/main" Requires="a14">
      <xdr:twoCellAnchor editAs="oneCell">
        <xdr:from>
          <xdr:col>10</xdr:col>
          <xdr:colOff>19050</xdr:colOff>
          <xdr:row>30</xdr:row>
          <xdr:rowOff>85725</xdr:rowOff>
        </xdr:from>
        <xdr:to>
          <xdr:col>11</xdr:col>
          <xdr:colOff>95250</xdr:colOff>
          <xdr:row>32</xdr:row>
          <xdr:rowOff>19050</xdr:rowOff>
        </xdr:to>
        <xdr:sp macro="" textlink="">
          <xdr:nvSpPr>
            <xdr:cNvPr id="14193" name="Check Box 881" hidden="1">
              <a:extLst>
                <a:ext uri="{63B3BB69-23CF-44E3-9099-C40C66FF867C}">
                  <a14:compatExt spid="_x0000_s14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85725</xdr:rowOff>
        </xdr:from>
        <xdr:to>
          <xdr:col>9</xdr:col>
          <xdr:colOff>85725</xdr:colOff>
          <xdr:row>34</xdr:row>
          <xdr:rowOff>19050</xdr:rowOff>
        </xdr:to>
        <xdr:sp macro="" textlink="">
          <xdr:nvSpPr>
            <xdr:cNvPr id="14194" name="Check Box 882" hidden="1">
              <a:extLst>
                <a:ext uri="{63B3BB69-23CF-44E3-9099-C40C66FF867C}">
                  <a14:compatExt spid="_x0000_s14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85725</xdr:rowOff>
        </xdr:from>
        <xdr:to>
          <xdr:col>9</xdr:col>
          <xdr:colOff>85725</xdr:colOff>
          <xdr:row>36</xdr:row>
          <xdr:rowOff>19050</xdr:rowOff>
        </xdr:to>
        <xdr:sp macro="" textlink="">
          <xdr:nvSpPr>
            <xdr:cNvPr id="14196" name="Check Box 884" hidden="1">
              <a:extLst>
                <a:ext uri="{63B3BB69-23CF-44E3-9099-C40C66FF867C}">
                  <a14:compatExt spid="_x0000_s14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85725</xdr:rowOff>
        </xdr:from>
        <xdr:to>
          <xdr:col>11</xdr:col>
          <xdr:colOff>95250</xdr:colOff>
          <xdr:row>36</xdr:row>
          <xdr:rowOff>19050</xdr:rowOff>
        </xdr:to>
        <xdr:sp macro="" textlink="">
          <xdr:nvSpPr>
            <xdr:cNvPr id="14197" name="Check Box 885" hidden="1">
              <a:extLst>
                <a:ext uri="{63B3BB69-23CF-44E3-9099-C40C66FF867C}">
                  <a14:compatExt spid="_x0000_s14197"/>
                </a:ext>
              </a:extLst>
            </xdr:cNvPr>
            <xdr:cNvSpPr/>
          </xdr:nvSpPr>
          <xdr:spPr>
            <a:xfrm>
              <a:off x="0" y="0"/>
              <a:ext cx="0" cy="0"/>
            </a:xfrm>
            <a:prstGeom prst="rect">
              <a:avLst/>
            </a:prstGeom>
          </xdr:spPr>
        </xdr:sp>
        <xdr:clientData/>
      </xdr:twoCellAnchor>
    </mc:Choice>
    <mc:Fallback/>
  </mc:AlternateContent>
  <xdr:twoCellAnchor>
    <xdr:from>
      <xdr:col>10</xdr:col>
      <xdr:colOff>17146</xdr:colOff>
      <xdr:row>29</xdr:row>
      <xdr:rowOff>125730</xdr:rowOff>
    </xdr:from>
    <xdr:to>
      <xdr:col>10</xdr:col>
      <xdr:colOff>215579</xdr:colOff>
      <xdr:row>31</xdr:row>
      <xdr:rowOff>3651</xdr:rowOff>
    </xdr:to>
    <xdr:sp macro="" textlink="">
      <xdr:nvSpPr>
        <xdr:cNvPr id="37" name="Rectangle 42"/>
        <xdr:cNvSpPr>
          <a:spLocks noChangeArrowheads="1"/>
        </xdr:cNvSpPr>
      </xdr:nvSpPr>
      <xdr:spPr bwMode="auto">
        <a:xfrm>
          <a:off x="3922396" y="6067425"/>
          <a:ext cx="200183" cy="156051"/>
        </a:xfrm>
        <a:prstGeom prst="rect">
          <a:avLst/>
        </a:prstGeom>
        <a:noFill/>
        <a:ln w="9525">
          <a:noFill/>
          <a:miter lim="800000"/>
          <a:headEnd/>
          <a:tailEnd/>
        </a:ln>
      </xdr:spPr>
      <xdr:txBody>
        <a:bodyPr wrap="none" lIns="0" tIns="0" rIns="18288" bIns="22860" anchor="b" upright="1">
          <a:noAutofit/>
        </a:bodyPr>
        <a:lstStyle/>
        <a:p>
          <a:pPr algn="r" rtl="0">
            <a:defRPr sz="1000"/>
          </a:pPr>
          <a:r>
            <a:rPr lang="en-CA" sz="850" b="0" i="0" u="none" strike="noStrike" baseline="0">
              <a:solidFill>
                <a:srgbClr val="000000"/>
              </a:solidFill>
              <a:latin typeface="Arial"/>
              <a:cs typeface="Arial"/>
            </a:rPr>
            <a:t>N/A</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38100</xdr:rowOff>
        </xdr:from>
        <xdr:to>
          <xdr:col>7</xdr:col>
          <xdr:colOff>228600</xdr:colOff>
          <xdr:row>8</xdr:row>
          <xdr:rowOff>9525</xdr:rowOff>
        </xdr:to>
        <xdr:sp macro="" textlink="">
          <xdr:nvSpPr>
            <xdr:cNvPr id="140292" name="Drop Down 4" hidden="1">
              <a:extLst>
                <a:ext uri="{63B3BB69-23CF-44E3-9099-C40C66FF867C}">
                  <a14:compatExt spid="_x0000_s140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7</xdr:col>
          <xdr:colOff>228600</xdr:colOff>
          <xdr:row>11</xdr:row>
          <xdr:rowOff>0</xdr:rowOff>
        </xdr:to>
        <xdr:sp macro="" textlink="">
          <xdr:nvSpPr>
            <xdr:cNvPr id="140293" name="Drop Down 5" hidden="1">
              <a:extLst>
                <a:ext uri="{63B3BB69-23CF-44E3-9099-C40C66FF867C}">
                  <a14:compatExt spid="_x0000_s14029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cco.ccp@gov.ab.ca"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3" Type="http://schemas.openxmlformats.org/officeDocument/2006/relationships/vmlDrawing" Target="../drawings/vmlDrawing9.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 Type="http://schemas.openxmlformats.org/officeDocument/2006/relationships/drawing" Target="../drawings/drawing7.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10.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5" Type="http://schemas.openxmlformats.org/officeDocument/2006/relationships/ctrlProp" Target="../ctrlProps/ctrlProp78.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3" Type="http://schemas.openxmlformats.org/officeDocument/2006/relationships/vmlDrawing" Target="../drawings/vmlDrawing10.vml"/><Relationship Id="rId21" Type="http://schemas.openxmlformats.org/officeDocument/2006/relationships/comments" Target="../comments8.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drawing" Target="../drawings/drawing8.xml"/><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printerSettings" Target="../printerSettings/printerSettings11.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5" Type="http://schemas.openxmlformats.org/officeDocument/2006/relationships/ctrlProp" Target="../ctrlProps/ctrlProp96.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103.xml"/><Relationship Id="rId4" Type="http://schemas.openxmlformats.org/officeDocument/2006/relationships/ctrlProp" Target="../ctrlProps/ctrlProp10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omments" Target="../comments9.xml"/><Relationship Id="rId3" Type="http://schemas.openxmlformats.org/officeDocument/2006/relationships/vmlDrawing" Target="../drawings/vmlDrawing12.vml"/><Relationship Id="rId21" Type="http://schemas.openxmlformats.org/officeDocument/2006/relationships/ctrlProp" Target="../ctrlProps/ctrlProp121.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2" Type="http://schemas.openxmlformats.org/officeDocument/2006/relationships/drawing" Target="../drawings/drawing10.xml"/><Relationship Id="rId16" Type="http://schemas.openxmlformats.org/officeDocument/2006/relationships/ctrlProp" Target="../ctrlProps/ctrlProp116.xml"/><Relationship Id="rId20" Type="http://schemas.openxmlformats.org/officeDocument/2006/relationships/ctrlProp" Target="../ctrlProps/ctrlProp120.xml"/><Relationship Id="rId1" Type="http://schemas.openxmlformats.org/officeDocument/2006/relationships/printerSettings" Target="../printerSettings/printerSettings13.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10" Type="http://schemas.openxmlformats.org/officeDocument/2006/relationships/ctrlProp" Target="../ctrlProps/ctrlProp110.xml"/><Relationship Id="rId19" Type="http://schemas.openxmlformats.org/officeDocument/2006/relationships/ctrlProp" Target="../ctrlProps/ctrlProp119.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omments" Target="../comments10.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128.xml"/><Relationship Id="rId5" Type="http://schemas.openxmlformats.org/officeDocument/2006/relationships/ctrlProp" Target="../ctrlProps/ctrlProp127.xml"/><Relationship Id="rId4" Type="http://schemas.openxmlformats.org/officeDocument/2006/relationships/ctrlProp" Target="../ctrlProps/ctrlProp12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14.vml"/><Relationship Id="rId21" Type="http://schemas.openxmlformats.org/officeDocument/2006/relationships/ctrlProp" Target="../ctrlProps/ctrlProp146.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12.xml"/><Relationship Id="rId16" Type="http://schemas.openxmlformats.org/officeDocument/2006/relationships/ctrlProp" Target="../ctrlProps/ctrlProp141.xml"/><Relationship Id="rId20" Type="http://schemas.openxmlformats.org/officeDocument/2006/relationships/ctrlProp" Target="../ctrlProps/ctrlProp145.xml"/><Relationship Id="rId1" Type="http://schemas.openxmlformats.org/officeDocument/2006/relationships/printerSettings" Target="../printerSettings/printerSettings16.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omments" Target="../comments11.xml"/><Relationship Id="rId5" Type="http://schemas.openxmlformats.org/officeDocument/2006/relationships/ctrlProp" Target="../ctrlProps/ctrlProp130.xml"/><Relationship Id="rId15" Type="http://schemas.openxmlformats.org/officeDocument/2006/relationships/ctrlProp" Target="../ctrlProps/ctrlProp140.xml"/><Relationship Id="rId23" Type="http://schemas.openxmlformats.org/officeDocument/2006/relationships/ctrlProp" Target="../ctrlProps/ctrlProp148.xml"/><Relationship Id="rId10" Type="http://schemas.openxmlformats.org/officeDocument/2006/relationships/ctrlProp" Target="../ctrlProps/ctrlProp135.xml"/><Relationship Id="rId19" Type="http://schemas.openxmlformats.org/officeDocument/2006/relationships/ctrlProp" Target="../ctrlProps/ctrlProp144.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53.xml"/><Relationship Id="rId13" Type="http://schemas.openxmlformats.org/officeDocument/2006/relationships/ctrlProp" Target="../ctrlProps/ctrlProp158.xml"/><Relationship Id="rId18" Type="http://schemas.openxmlformats.org/officeDocument/2006/relationships/ctrlProp" Target="../ctrlProps/ctrlProp163.xml"/><Relationship Id="rId26" Type="http://schemas.openxmlformats.org/officeDocument/2006/relationships/comments" Target="../comments12.xml"/><Relationship Id="rId3" Type="http://schemas.openxmlformats.org/officeDocument/2006/relationships/vmlDrawing" Target="../drawings/vmlDrawing15.vml"/><Relationship Id="rId21" Type="http://schemas.openxmlformats.org/officeDocument/2006/relationships/ctrlProp" Target="../ctrlProps/ctrlProp166.xml"/><Relationship Id="rId7" Type="http://schemas.openxmlformats.org/officeDocument/2006/relationships/ctrlProp" Target="../ctrlProps/ctrlProp152.xml"/><Relationship Id="rId12" Type="http://schemas.openxmlformats.org/officeDocument/2006/relationships/ctrlProp" Target="../ctrlProps/ctrlProp157.xml"/><Relationship Id="rId17" Type="http://schemas.openxmlformats.org/officeDocument/2006/relationships/ctrlProp" Target="../ctrlProps/ctrlProp162.xml"/><Relationship Id="rId25" Type="http://schemas.openxmlformats.org/officeDocument/2006/relationships/ctrlProp" Target="../ctrlProps/ctrlProp170.xml"/><Relationship Id="rId2" Type="http://schemas.openxmlformats.org/officeDocument/2006/relationships/drawing" Target="../drawings/drawing13.xml"/><Relationship Id="rId16" Type="http://schemas.openxmlformats.org/officeDocument/2006/relationships/ctrlProp" Target="../ctrlProps/ctrlProp161.xml"/><Relationship Id="rId20" Type="http://schemas.openxmlformats.org/officeDocument/2006/relationships/ctrlProp" Target="../ctrlProps/ctrlProp165.xml"/><Relationship Id="rId1" Type="http://schemas.openxmlformats.org/officeDocument/2006/relationships/printerSettings" Target="../printerSettings/printerSettings17.bin"/><Relationship Id="rId6" Type="http://schemas.openxmlformats.org/officeDocument/2006/relationships/ctrlProp" Target="../ctrlProps/ctrlProp151.xml"/><Relationship Id="rId11" Type="http://schemas.openxmlformats.org/officeDocument/2006/relationships/ctrlProp" Target="../ctrlProps/ctrlProp156.xml"/><Relationship Id="rId24" Type="http://schemas.openxmlformats.org/officeDocument/2006/relationships/ctrlProp" Target="../ctrlProps/ctrlProp169.xml"/><Relationship Id="rId5" Type="http://schemas.openxmlformats.org/officeDocument/2006/relationships/ctrlProp" Target="../ctrlProps/ctrlProp150.xml"/><Relationship Id="rId15" Type="http://schemas.openxmlformats.org/officeDocument/2006/relationships/ctrlProp" Target="../ctrlProps/ctrlProp160.xml"/><Relationship Id="rId23" Type="http://schemas.openxmlformats.org/officeDocument/2006/relationships/ctrlProp" Target="../ctrlProps/ctrlProp168.xml"/><Relationship Id="rId10" Type="http://schemas.openxmlformats.org/officeDocument/2006/relationships/ctrlProp" Target="../ctrlProps/ctrlProp155.xml"/><Relationship Id="rId19" Type="http://schemas.openxmlformats.org/officeDocument/2006/relationships/ctrlProp" Target="../ctrlProps/ctrlProp164.xml"/><Relationship Id="rId4" Type="http://schemas.openxmlformats.org/officeDocument/2006/relationships/ctrlProp" Target="../ctrlProps/ctrlProp149.xml"/><Relationship Id="rId9" Type="http://schemas.openxmlformats.org/officeDocument/2006/relationships/ctrlProp" Target="../ctrlProps/ctrlProp154.xml"/><Relationship Id="rId14" Type="http://schemas.openxmlformats.org/officeDocument/2006/relationships/ctrlProp" Target="../ctrlProps/ctrlProp159.xml"/><Relationship Id="rId22" Type="http://schemas.openxmlformats.org/officeDocument/2006/relationships/ctrlProp" Target="../ctrlProps/ctrlProp16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75.xml"/><Relationship Id="rId13" Type="http://schemas.openxmlformats.org/officeDocument/2006/relationships/ctrlProp" Target="../ctrlProps/ctrlProp180.xml"/><Relationship Id="rId18" Type="http://schemas.openxmlformats.org/officeDocument/2006/relationships/ctrlProp" Target="../ctrlProps/ctrlProp185.xml"/><Relationship Id="rId26" Type="http://schemas.openxmlformats.org/officeDocument/2006/relationships/ctrlProp" Target="../ctrlProps/ctrlProp193.xml"/><Relationship Id="rId3" Type="http://schemas.openxmlformats.org/officeDocument/2006/relationships/vmlDrawing" Target="../drawings/vmlDrawing16.vml"/><Relationship Id="rId21" Type="http://schemas.openxmlformats.org/officeDocument/2006/relationships/ctrlProp" Target="../ctrlProps/ctrlProp188.xml"/><Relationship Id="rId7" Type="http://schemas.openxmlformats.org/officeDocument/2006/relationships/ctrlProp" Target="../ctrlProps/ctrlProp174.x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2" Type="http://schemas.openxmlformats.org/officeDocument/2006/relationships/drawing" Target="../drawings/drawing14.xml"/><Relationship Id="rId16" Type="http://schemas.openxmlformats.org/officeDocument/2006/relationships/ctrlProp" Target="../ctrlProps/ctrlProp183.xml"/><Relationship Id="rId20" Type="http://schemas.openxmlformats.org/officeDocument/2006/relationships/ctrlProp" Target="../ctrlProps/ctrlProp187.xml"/><Relationship Id="rId29" Type="http://schemas.openxmlformats.org/officeDocument/2006/relationships/ctrlProp" Target="../ctrlProps/ctrlProp196.xml"/><Relationship Id="rId1" Type="http://schemas.openxmlformats.org/officeDocument/2006/relationships/printerSettings" Target="../printerSettings/printerSettings18.bin"/><Relationship Id="rId6" Type="http://schemas.openxmlformats.org/officeDocument/2006/relationships/ctrlProp" Target="../ctrlProps/ctrlProp173.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omments" Target="../comments13.xml"/><Relationship Id="rId5" Type="http://schemas.openxmlformats.org/officeDocument/2006/relationships/ctrlProp" Target="../ctrlProps/ctrlProp172.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10" Type="http://schemas.openxmlformats.org/officeDocument/2006/relationships/ctrlProp" Target="../ctrlProps/ctrlProp177.xml"/><Relationship Id="rId19" Type="http://schemas.openxmlformats.org/officeDocument/2006/relationships/ctrlProp" Target="../ctrlProps/ctrlProp186.xml"/><Relationship Id="rId31" Type="http://schemas.openxmlformats.org/officeDocument/2006/relationships/ctrlProp" Target="../ctrlProps/ctrlProp198.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03.xml"/><Relationship Id="rId13" Type="http://schemas.openxmlformats.org/officeDocument/2006/relationships/ctrlProp" Target="../ctrlProps/ctrlProp208.xml"/><Relationship Id="rId18" Type="http://schemas.openxmlformats.org/officeDocument/2006/relationships/ctrlProp" Target="../ctrlProps/ctrlProp213.xml"/><Relationship Id="rId3" Type="http://schemas.openxmlformats.org/officeDocument/2006/relationships/vmlDrawing" Target="../drawings/vmlDrawing17.vml"/><Relationship Id="rId21" Type="http://schemas.openxmlformats.org/officeDocument/2006/relationships/ctrlProp" Target="../ctrlProps/ctrlProp216.xml"/><Relationship Id="rId7" Type="http://schemas.openxmlformats.org/officeDocument/2006/relationships/ctrlProp" Target="../ctrlProps/ctrlProp202.xml"/><Relationship Id="rId12" Type="http://schemas.openxmlformats.org/officeDocument/2006/relationships/ctrlProp" Target="../ctrlProps/ctrlProp207.xml"/><Relationship Id="rId17" Type="http://schemas.openxmlformats.org/officeDocument/2006/relationships/ctrlProp" Target="../ctrlProps/ctrlProp212.xml"/><Relationship Id="rId2" Type="http://schemas.openxmlformats.org/officeDocument/2006/relationships/drawing" Target="../drawings/drawing15.xml"/><Relationship Id="rId16" Type="http://schemas.openxmlformats.org/officeDocument/2006/relationships/ctrlProp" Target="../ctrlProps/ctrlProp211.xml"/><Relationship Id="rId20" Type="http://schemas.openxmlformats.org/officeDocument/2006/relationships/ctrlProp" Target="../ctrlProps/ctrlProp215.xml"/><Relationship Id="rId1" Type="http://schemas.openxmlformats.org/officeDocument/2006/relationships/printerSettings" Target="../printerSettings/printerSettings19.bin"/><Relationship Id="rId6" Type="http://schemas.openxmlformats.org/officeDocument/2006/relationships/ctrlProp" Target="../ctrlProps/ctrlProp201.xml"/><Relationship Id="rId11" Type="http://schemas.openxmlformats.org/officeDocument/2006/relationships/ctrlProp" Target="../ctrlProps/ctrlProp206.xml"/><Relationship Id="rId5" Type="http://schemas.openxmlformats.org/officeDocument/2006/relationships/ctrlProp" Target="../ctrlProps/ctrlProp200.xml"/><Relationship Id="rId15" Type="http://schemas.openxmlformats.org/officeDocument/2006/relationships/ctrlProp" Target="../ctrlProps/ctrlProp210.xml"/><Relationship Id="rId10" Type="http://schemas.openxmlformats.org/officeDocument/2006/relationships/ctrlProp" Target="../ctrlProps/ctrlProp205.xml"/><Relationship Id="rId19" Type="http://schemas.openxmlformats.org/officeDocument/2006/relationships/ctrlProp" Target="../ctrlProps/ctrlProp214.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21.xml"/><Relationship Id="rId13" Type="http://schemas.openxmlformats.org/officeDocument/2006/relationships/ctrlProp" Target="../ctrlProps/ctrlProp226.xml"/><Relationship Id="rId18" Type="http://schemas.openxmlformats.org/officeDocument/2006/relationships/ctrlProp" Target="../ctrlProps/ctrlProp231.xml"/><Relationship Id="rId3" Type="http://schemas.openxmlformats.org/officeDocument/2006/relationships/vmlDrawing" Target="../drawings/vmlDrawing18.vml"/><Relationship Id="rId21" Type="http://schemas.openxmlformats.org/officeDocument/2006/relationships/comments" Target="../comments15.xml"/><Relationship Id="rId7" Type="http://schemas.openxmlformats.org/officeDocument/2006/relationships/ctrlProp" Target="../ctrlProps/ctrlProp220.xml"/><Relationship Id="rId12" Type="http://schemas.openxmlformats.org/officeDocument/2006/relationships/ctrlProp" Target="../ctrlProps/ctrlProp225.xml"/><Relationship Id="rId17" Type="http://schemas.openxmlformats.org/officeDocument/2006/relationships/ctrlProp" Target="../ctrlProps/ctrlProp230.xml"/><Relationship Id="rId2" Type="http://schemas.openxmlformats.org/officeDocument/2006/relationships/drawing" Target="../drawings/drawing16.xml"/><Relationship Id="rId16" Type="http://schemas.openxmlformats.org/officeDocument/2006/relationships/ctrlProp" Target="../ctrlProps/ctrlProp229.xml"/><Relationship Id="rId20" Type="http://schemas.openxmlformats.org/officeDocument/2006/relationships/ctrlProp" Target="../ctrlProps/ctrlProp233.xml"/><Relationship Id="rId1" Type="http://schemas.openxmlformats.org/officeDocument/2006/relationships/printerSettings" Target="../printerSettings/printerSettings20.bin"/><Relationship Id="rId6" Type="http://schemas.openxmlformats.org/officeDocument/2006/relationships/ctrlProp" Target="../ctrlProps/ctrlProp219.xml"/><Relationship Id="rId11" Type="http://schemas.openxmlformats.org/officeDocument/2006/relationships/ctrlProp" Target="../ctrlProps/ctrlProp224.xml"/><Relationship Id="rId5" Type="http://schemas.openxmlformats.org/officeDocument/2006/relationships/ctrlProp" Target="../ctrlProps/ctrlProp218.xml"/><Relationship Id="rId15" Type="http://schemas.openxmlformats.org/officeDocument/2006/relationships/ctrlProp" Target="../ctrlProps/ctrlProp228.xml"/><Relationship Id="rId10" Type="http://schemas.openxmlformats.org/officeDocument/2006/relationships/ctrlProp" Target="../ctrlProps/ctrlProp223.xml"/><Relationship Id="rId19" Type="http://schemas.openxmlformats.org/officeDocument/2006/relationships/ctrlProp" Target="../ctrlProps/ctrlProp232.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21.bin"/><Relationship Id="rId5" Type="http://schemas.openxmlformats.org/officeDocument/2006/relationships/ctrlProp" Target="../ctrlProps/ctrlProp235.xml"/><Relationship Id="rId4" Type="http://schemas.openxmlformats.org/officeDocument/2006/relationships/ctrlProp" Target="../ctrlProps/ctrlProp234.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40.xml"/><Relationship Id="rId13" Type="http://schemas.openxmlformats.org/officeDocument/2006/relationships/ctrlProp" Target="../ctrlProps/ctrlProp245.xml"/><Relationship Id="rId18" Type="http://schemas.openxmlformats.org/officeDocument/2006/relationships/ctrlProp" Target="../ctrlProps/ctrlProp250.xml"/><Relationship Id="rId26" Type="http://schemas.openxmlformats.org/officeDocument/2006/relationships/ctrlProp" Target="../ctrlProps/ctrlProp258.xml"/><Relationship Id="rId3" Type="http://schemas.openxmlformats.org/officeDocument/2006/relationships/vmlDrawing" Target="../drawings/vmlDrawing20.vml"/><Relationship Id="rId21" Type="http://schemas.openxmlformats.org/officeDocument/2006/relationships/ctrlProp" Target="../ctrlProps/ctrlProp253.xml"/><Relationship Id="rId34" Type="http://schemas.openxmlformats.org/officeDocument/2006/relationships/ctrlProp" Target="../ctrlProps/ctrlProp266.xml"/><Relationship Id="rId7" Type="http://schemas.openxmlformats.org/officeDocument/2006/relationships/ctrlProp" Target="../ctrlProps/ctrlProp239.xml"/><Relationship Id="rId12" Type="http://schemas.openxmlformats.org/officeDocument/2006/relationships/ctrlProp" Target="../ctrlProps/ctrlProp244.xml"/><Relationship Id="rId17" Type="http://schemas.openxmlformats.org/officeDocument/2006/relationships/ctrlProp" Target="../ctrlProps/ctrlProp249.xml"/><Relationship Id="rId25" Type="http://schemas.openxmlformats.org/officeDocument/2006/relationships/ctrlProp" Target="../ctrlProps/ctrlProp257.xml"/><Relationship Id="rId33" Type="http://schemas.openxmlformats.org/officeDocument/2006/relationships/ctrlProp" Target="../ctrlProps/ctrlProp265.xml"/><Relationship Id="rId38" Type="http://schemas.openxmlformats.org/officeDocument/2006/relationships/comments" Target="../comments16.xml"/><Relationship Id="rId2" Type="http://schemas.openxmlformats.org/officeDocument/2006/relationships/drawing" Target="../drawings/drawing18.xml"/><Relationship Id="rId16" Type="http://schemas.openxmlformats.org/officeDocument/2006/relationships/ctrlProp" Target="../ctrlProps/ctrlProp248.xml"/><Relationship Id="rId20" Type="http://schemas.openxmlformats.org/officeDocument/2006/relationships/ctrlProp" Target="../ctrlProps/ctrlProp252.xml"/><Relationship Id="rId29" Type="http://schemas.openxmlformats.org/officeDocument/2006/relationships/ctrlProp" Target="../ctrlProps/ctrlProp261.xml"/><Relationship Id="rId1" Type="http://schemas.openxmlformats.org/officeDocument/2006/relationships/printerSettings" Target="../printerSettings/printerSettings22.bin"/><Relationship Id="rId6" Type="http://schemas.openxmlformats.org/officeDocument/2006/relationships/ctrlProp" Target="../ctrlProps/ctrlProp238.xml"/><Relationship Id="rId11" Type="http://schemas.openxmlformats.org/officeDocument/2006/relationships/ctrlProp" Target="../ctrlProps/ctrlProp243.xml"/><Relationship Id="rId24" Type="http://schemas.openxmlformats.org/officeDocument/2006/relationships/ctrlProp" Target="../ctrlProps/ctrlProp256.xml"/><Relationship Id="rId32" Type="http://schemas.openxmlformats.org/officeDocument/2006/relationships/ctrlProp" Target="../ctrlProps/ctrlProp264.xml"/><Relationship Id="rId37" Type="http://schemas.openxmlformats.org/officeDocument/2006/relationships/ctrlProp" Target="../ctrlProps/ctrlProp269.xml"/><Relationship Id="rId5" Type="http://schemas.openxmlformats.org/officeDocument/2006/relationships/ctrlProp" Target="../ctrlProps/ctrlProp237.xml"/><Relationship Id="rId15" Type="http://schemas.openxmlformats.org/officeDocument/2006/relationships/ctrlProp" Target="../ctrlProps/ctrlProp247.xml"/><Relationship Id="rId23" Type="http://schemas.openxmlformats.org/officeDocument/2006/relationships/ctrlProp" Target="../ctrlProps/ctrlProp255.xml"/><Relationship Id="rId28" Type="http://schemas.openxmlformats.org/officeDocument/2006/relationships/ctrlProp" Target="../ctrlProps/ctrlProp260.xml"/><Relationship Id="rId36" Type="http://schemas.openxmlformats.org/officeDocument/2006/relationships/ctrlProp" Target="../ctrlProps/ctrlProp268.xml"/><Relationship Id="rId10" Type="http://schemas.openxmlformats.org/officeDocument/2006/relationships/ctrlProp" Target="../ctrlProps/ctrlProp242.xml"/><Relationship Id="rId19" Type="http://schemas.openxmlformats.org/officeDocument/2006/relationships/ctrlProp" Target="../ctrlProps/ctrlProp251.xml"/><Relationship Id="rId31" Type="http://schemas.openxmlformats.org/officeDocument/2006/relationships/ctrlProp" Target="../ctrlProps/ctrlProp263.xml"/><Relationship Id="rId4" Type="http://schemas.openxmlformats.org/officeDocument/2006/relationships/ctrlProp" Target="../ctrlProps/ctrlProp236.xml"/><Relationship Id="rId9" Type="http://schemas.openxmlformats.org/officeDocument/2006/relationships/ctrlProp" Target="../ctrlProps/ctrlProp241.xml"/><Relationship Id="rId14" Type="http://schemas.openxmlformats.org/officeDocument/2006/relationships/ctrlProp" Target="../ctrlProps/ctrlProp246.xml"/><Relationship Id="rId22" Type="http://schemas.openxmlformats.org/officeDocument/2006/relationships/ctrlProp" Target="../ctrlProps/ctrlProp254.xml"/><Relationship Id="rId27" Type="http://schemas.openxmlformats.org/officeDocument/2006/relationships/ctrlProp" Target="../ctrlProps/ctrlProp259.xml"/><Relationship Id="rId30" Type="http://schemas.openxmlformats.org/officeDocument/2006/relationships/ctrlProp" Target="../ctrlProps/ctrlProp262.xml"/><Relationship Id="rId35" Type="http://schemas.openxmlformats.org/officeDocument/2006/relationships/ctrlProp" Target="../ctrlProps/ctrlProp26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omments" Target="../comments17.xml"/><Relationship Id="rId2" Type="http://schemas.openxmlformats.org/officeDocument/2006/relationships/drawing" Target="../drawings/drawing19.xml"/><Relationship Id="rId1" Type="http://schemas.openxmlformats.org/officeDocument/2006/relationships/printerSettings" Target="../printerSettings/printerSettings23.bin"/><Relationship Id="rId6" Type="http://schemas.openxmlformats.org/officeDocument/2006/relationships/ctrlProp" Target="../ctrlProps/ctrlProp272.xml"/><Relationship Id="rId5" Type="http://schemas.openxmlformats.org/officeDocument/2006/relationships/ctrlProp" Target="../ctrlProps/ctrlProp271.xml"/><Relationship Id="rId4" Type="http://schemas.openxmlformats.org/officeDocument/2006/relationships/ctrlProp" Target="../ctrlProps/ctrlProp270.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77.xml"/><Relationship Id="rId13" Type="http://schemas.openxmlformats.org/officeDocument/2006/relationships/ctrlProp" Target="../ctrlProps/ctrlProp282.xml"/><Relationship Id="rId18" Type="http://schemas.openxmlformats.org/officeDocument/2006/relationships/ctrlProp" Target="../ctrlProps/ctrlProp287.xml"/><Relationship Id="rId26" Type="http://schemas.openxmlformats.org/officeDocument/2006/relationships/ctrlProp" Target="../ctrlProps/ctrlProp295.xml"/><Relationship Id="rId39" Type="http://schemas.openxmlformats.org/officeDocument/2006/relationships/ctrlProp" Target="../ctrlProps/ctrlProp308.xml"/><Relationship Id="rId3" Type="http://schemas.openxmlformats.org/officeDocument/2006/relationships/vmlDrawing" Target="../drawings/vmlDrawing22.vml"/><Relationship Id="rId21" Type="http://schemas.openxmlformats.org/officeDocument/2006/relationships/ctrlProp" Target="../ctrlProps/ctrlProp290.xml"/><Relationship Id="rId34" Type="http://schemas.openxmlformats.org/officeDocument/2006/relationships/ctrlProp" Target="../ctrlProps/ctrlProp303.xml"/><Relationship Id="rId42" Type="http://schemas.openxmlformats.org/officeDocument/2006/relationships/ctrlProp" Target="../ctrlProps/ctrlProp311.xml"/><Relationship Id="rId7" Type="http://schemas.openxmlformats.org/officeDocument/2006/relationships/ctrlProp" Target="../ctrlProps/ctrlProp276.xml"/><Relationship Id="rId12" Type="http://schemas.openxmlformats.org/officeDocument/2006/relationships/ctrlProp" Target="../ctrlProps/ctrlProp281.xml"/><Relationship Id="rId17" Type="http://schemas.openxmlformats.org/officeDocument/2006/relationships/ctrlProp" Target="../ctrlProps/ctrlProp286.xml"/><Relationship Id="rId25" Type="http://schemas.openxmlformats.org/officeDocument/2006/relationships/ctrlProp" Target="../ctrlProps/ctrlProp294.xml"/><Relationship Id="rId33" Type="http://schemas.openxmlformats.org/officeDocument/2006/relationships/ctrlProp" Target="../ctrlProps/ctrlProp302.xml"/><Relationship Id="rId38" Type="http://schemas.openxmlformats.org/officeDocument/2006/relationships/ctrlProp" Target="../ctrlProps/ctrlProp307.xml"/><Relationship Id="rId2" Type="http://schemas.openxmlformats.org/officeDocument/2006/relationships/drawing" Target="../drawings/drawing20.xml"/><Relationship Id="rId16" Type="http://schemas.openxmlformats.org/officeDocument/2006/relationships/ctrlProp" Target="../ctrlProps/ctrlProp285.xml"/><Relationship Id="rId20" Type="http://schemas.openxmlformats.org/officeDocument/2006/relationships/ctrlProp" Target="../ctrlProps/ctrlProp289.xml"/><Relationship Id="rId29" Type="http://schemas.openxmlformats.org/officeDocument/2006/relationships/ctrlProp" Target="../ctrlProps/ctrlProp298.xml"/><Relationship Id="rId41" Type="http://schemas.openxmlformats.org/officeDocument/2006/relationships/ctrlProp" Target="../ctrlProps/ctrlProp310.xml"/><Relationship Id="rId1" Type="http://schemas.openxmlformats.org/officeDocument/2006/relationships/printerSettings" Target="../printerSettings/printerSettings25.bin"/><Relationship Id="rId6" Type="http://schemas.openxmlformats.org/officeDocument/2006/relationships/ctrlProp" Target="../ctrlProps/ctrlProp275.xml"/><Relationship Id="rId11" Type="http://schemas.openxmlformats.org/officeDocument/2006/relationships/ctrlProp" Target="../ctrlProps/ctrlProp280.xml"/><Relationship Id="rId24" Type="http://schemas.openxmlformats.org/officeDocument/2006/relationships/ctrlProp" Target="../ctrlProps/ctrlProp293.xml"/><Relationship Id="rId32" Type="http://schemas.openxmlformats.org/officeDocument/2006/relationships/ctrlProp" Target="../ctrlProps/ctrlProp301.xml"/><Relationship Id="rId37" Type="http://schemas.openxmlformats.org/officeDocument/2006/relationships/ctrlProp" Target="../ctrlProps/ctrlProp306.xml"/><Relationship Id="rId40" Type="http://schemas.openxmlformats.org/officeDocument/2006/relationships/ctrlProp" Target="../ctrlProps/ctrlProp309.xml"/><Relationship Id="rId5" Type="http://schemas.openxmlformats.org/officeDocument/2006/relationships/ctrlProp" Target="../ctrlProps/ctrlProp274.xml"/><Relationship Id="rId15" Type="http://schemas.openxmlformats.org/officeDocument/2006/relationships/ctrlProp" Target="../ctrlProps/ctrlProp284.xml"/><Relationship Id="rId23" Type="http://schemas.openxmlformats.org/officeDocument/2006/relationships/ctrlProp" Target="../ctrlProps/ctrlProp292.xml"/><Relationship Id="rId28" Type="http://schemas.openxmlformats.org/officeDocument/2006/relationships/ctrlProp" Target="../ctrlProps/ctrlProp297.xml"/><Relationship Id="rId36" Type="http://schemas.openxmlformats.org/officeDocument/2006/relationships/ctrlProp" Target="../ctrlProps/ctrlProp305.xml"/><Relationship Id="rId10" Type="http://schemas.openxmlformats.org/officeDocument/2006/relationships/ctrlProp" Target="../ctrlProps/ctrlProp279.xml"/><Relationship Id="rId19" Type="http://schemas.openxmlformats.org/officeDocument/2006/relationships/ctrlProp" Target="../ctrlProps/ctrlProp288.xml"/><Relationship Id="rId31" Type="http://schemas.openxmlformats.org/officeDocument/2006/relationships/ctrlProp" Target="../ctrlProps/ctrlProp300.xml"/><Relationship Id="rId4" Type="http://schemas.openxmlformats.org/officeDocument/2006/relationships/ctrlProp" Target="../ctrlProps/ctrlProp273.xml"/><Relationship Id="rId9" Type="http://schemas.openxmlformats.org/officeDocument/2006/relationships/ctrlProp" Target="../ctrlProps/ctrlProp278.xml"/><Relationship Id="rId14" Type="http://schemas.openxmlformats.org/officeDocument/2006/relationships/ctrlProp" Target="../ctrlProps/ctrlProp283.xml"/><Relationship Id="rId22" Type="http://schemas.openxmlformats.org/officeDocument/2006/relationships/ctrlProp" Target="../ctrlProps/ctrlProp291.xml"/><Relationship Id="rId27" Type="http://schemas.openxmlformats.org/officeDocument/2006/relationships/ctrlProp" Target="../ctrlProps/ctrlProp296.xml"/><Relationship Id="rId30" Type="http://schemas.openxmlformats.org/officeDocument/2006/relationships/ctrlProp" Target="../ctrlProps/ctrlProp299.xml"/><Relationship Id="rId35" Type="http://schemas.openxmlformats.org/officeDocument/2006/relationships/ctrlProp" Target="../ctrlProps/ctrlProp304.xml"/><Relationship Id="rId43" Type="http://schemas.openxmlformats.org/officeDocument/2006/relationships/ctrlProp" Target="../ctrlProps/ctrlProp312.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17.xml"/><Relationship Id="rId13" Type="http://schemas.openxmlformats.org/officeDocument/2006/relationships/ctrlProp" Target="../ctrlProps/ctrlProp322.xml"/><Relationship Id="rId18" Type="http://schemas.openxmlformats.org/officeDocument/2006/relationships/ctrlProp" Target="../ctrlProps/ctrlProp327.xml"/><Relationship Id="rId26" Type="http://schemas.openxmlformats.org/officeDocument/2006/relationships/comments" Target="../comments18.xml"/><Relationship Id="rId3" Type="http://schemas.openxmlformats.org/officeDocument/2006/relationships/vmlDrawing" Target="../drawings/vmlDrawing23.vml"/><Relationship Id="rId21" Type="http://schemas.openxmlformats.org/officeDocument/2006/relationships/ctrlProp" Target="../ctrlProps/ctrlProp330.xml"/><Relationship Id="rId7" Type="http://schemas.openxmlformats.org/officeDocument/2006/relationships/ctrlProp" Target="../ctrlProps/ctrlProp316.xml"/><Relationship Id="rId12" Type="http://schemas.openxmlformats.org/officeDocument/2006/relationships/ctrlProp" Target="../ctrlProps/ctrlProp321.xml"/><Relationship Id="rId17" Type="http://schemas.openxmlformats.org/officeDocument/2006/relationships/ctrlProp" Target="../ctrlProps/ctrlProp326.xml"/><Relationship Id="rId25" Type="http://schemas.openxmlformats.org/officeDocument/2006/relationships/ctrlProp" Target="../ctrlProps/ctrlProp334.xml"/><Relationship Id="rId2" Type="http://schemas.openxmlformats.org/officeDocument/2006/relationships/drawing" Target="../drawings/drawing21.xml"/><Relationship Id="rId16" Type="http://schemas.openxmlformats.org/officeDocument/2006/relationships/ctrlProp" Target="../ctrlProps/ctrlProp325.xml"/><Relationship Id="rId20" Type="http://schemas.openxmlformats.org/officeDocument/2006/relationships/ctrlProp" Target="../ctrlProps/ctrlProp329.xml"/><Relationship Id="rId1" Type="http://schemas.openxmlformats.org/officeDocument/2006/relationships/printerSettings" Target="../printerSettings/printerSettings26.bin"/><Relationship Id="rId6" Type="http://schemas.openxmlformats.org/officeDocument/2006/relationships/ctrlProp" Target="../ctrlProps/ctrlProp315.xml"/><Relationship Id="rId11" Type="http://schemas.openxmlformats.org/officeDocument/2006/relationships/ctrlProp" Target="../ctrlProps/ctrlProp320.xml"/><Relationship Id="rId24" Type="http://schemas.openxmlformats.org/officeDocument/2006/relationships/ctrlProp" Target="../ctrlProps/ctrlProp333.xml"/><Relationship Id="rId5" Type="http://schemas.openxmlformats.org/officeDocument/2006/relationships/ctrlProp" Target="../ctrlProps/ctrlProp314.xml"/><Relationship Id="rId15" Type="http://schemas.openxmlformats.org/officeDocument/2006/relationships/ctrlProp" Target="../ctrlProps/ctrlProp324.xml"/><Relationship Id="rId23" Type="http://schemas.openxmlformats.org/officeDocument/2006/relationships/ctrlProp" Target="../ctrlProps/ctrlProp332.xml"/><Relationship Id="rId10" Type="http://schemas.openxmlformats.org/officeDocument/2006/relationships/ctrlProp" Target="../ctrlProps/ctrlProp319.xml"/><Relationship Id="rId19" Type="http://schemas.openxmlformats.org/officeDocument/2006/relationships/ctrlProp" Target="../ctrlProps/ctrlProp328.xml"/><Relationship Id="rId4" Type="http://schemas.openxmlformats.org/officeDocument/2006/relationships/ctrlProp" Target="../ctrlProps/ctrlProp313.xml"/><Relationship Id="rId9" Type="http://schemas.openxmlformats.org/officeDocument/2006/relationships/ctrlProp" Target="../ctrlProps/ctrlProp318.xml"/><Relationship Id="rId14" Type="http://schemas.openxmlformats.org/officeDocument/2006/relationships/ctrlProp" Target="../ctrlProps/ctrlProp323.xml"/><Relationship Id="rId22" Type="http://schemas.openxmlformats.org/officeDocument/2006/relationships/ctrlProp" Target="../ctrlProps/ctrlProp331.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39.xml"/><Relationship Id="rId13" Type="http://schemas.openxmlformats.org/officeDocument/2006/relationships/ctrlProp" Target="../ctrlProps/ctrlProp344.xml"/><Relationship Id="rId18" Type="http://schemas.openxmlformats.org/officeDocument/2006/relationships/ctrlProp" Target="../ctrlProps/ctrlProp349.xml"/><Relationship Id="rId26" Type="http://schemas.openxmlformats.org/officeDocument/2006/relationships/ctrlProp" Target="../ctrlProps/ctrlProp357.xml"/><Relationship Id="rId3" Type="http://schemas.openxmlformats.org/officeDocument/2006/relationships/vmlDrawing" Target="../drawings/vmlDrawing24.vml"/><Relationship Id="rId21" Type="http://schemas.openxmlformats.org/officeDocument/2006/relationships/ctrlProp" Target="../ctrlProps/ctrlProp352.xml"/><Relationship Id="rId7" Type="http://schemas.openxmlformats.org/officeDocument/2006/relationships/ctrlProp" Target="../ctrlProps/ctrlProp338.xml"/><Relationship Id="rId12" Type="http://schemas.openxmlformats.org/officeDocument/2006/relationships/ctrlProp" Target="../ctrlProps/ctrlProp343.xml"/><Relationship Id="rId17" Type="http://schemas.openxmlformats.org/officeDocument/2006/relationships/ctrlProp" Target="../ctrlProps/ctrlProp348.xml"/><Relationship Id="rId25" Type="http://schemas.openxmlformats.org/officeDocument/2006/relationships/ctrlProp" Target="../ctrlProps/ctrlProp356.xml"/><Relationship Id="rId2" Type="http://schemas.openxmlformats.org/officeDocument/2006/relationships/drawing" Target="../drawings/drawing22.xml"/><Relationship Id="rId16" Type="http://schemas.openxmlformats.org/officeDocument/2006/relationships/ctrlProp" Target="../ctrlProps/ctrlProp347.xml"/><Relationship Id="rId20" Type="http://schemas.openxmlformats.org/officeDocument/2006/relationships/ctrlProp" Target="../ctrlProps/ctrlProp351.xml"/><Relationship Id="rId29" Type="http://schemas.openxmlformats.org/officeDocument/2006/relationships/ctrlProp" Target="../ctrlProps/ctrlProp360.xml"/><Relationship Id="rId1" Type="http://schemas.openxmlformats.org/officeDocument/2006/relationships/printerSettings" Target="../printerSettings/printerSettings27.bin"/><Relationship Id="rId6" Type="http://schemas.openxmlformats.org/officeDocument/2006/relationships/ctrlProp" Target="../ctrlProps/ctrlProp337.xml"/><Relationship Id="rId11" Type="http://schemas.openxmlformats.org/officeDocument/2006/relationships/ctrlProp" Target="../ctrlProps/ctrlProp342.xml"/><Relationship Id="rId24" Type="http://schemas.openxmlformats.org/officeDocument/2006/relationships/ctrlProp" Target="../ctrlProps/ctrlProp355.xml"/><Relationship Id="rId32" Type="http://schemas.openxmlformats.org/officeDocument/2006/relationships/comments" Target="../comments19.xml"/><Relationship Id="rId5" Type="http://schemas.openxmlformats.org/officeDocument/2006/relationships/ctrlProp" Target="../ctrlProps/ctrlProp336.xml"/><Relationship Id="rId15" Type="http://schemas.openxmlformats.org/officeDocument/2006/relationships/ctrlProp" Target="../ctrlProps/ctrlProp346.xml"/><Relationship Id="rId23" Type="http://schemas.openxmlformats.org/officeDocument/2006/relationships/ctrlProp" Target="../ctrlProps/ctrlProp354.xml"/><Relationship Id="rId28" Type="http://schemas.openxmlformats.org/officeDocument/2006/relationships/ctrlProp" Target="../ctrlProps/ctrlProp359.xml"/><Relationship Id="rId10" Type="http://schemas.openxmlformats.org/officeDocument/2006/relationships/ctrlProp" Target="../ctrlProps/ctrlProp341.xml"/><Relationship Id="rId19" Type="http://schemas.openxmlformats.org/officeDocument/2006/relationships/ctrlProp" Target="../ctrlProps/ctrlProp350.xml"/><Relationship Id="rId31" Type="http://schemas.openxmlformats.org/officeDocument/2006/relationships/ctrlProp" Target="../ctrlProps/ctrlProp362.xml"/><Relationship Id="rId4" Type="http://schemas.openxmlformats.org/officeDocument/2006/relationships/ctrlProp" Target="../ctrlProps/ctrlProp335.xml"/><Relationship Id="rId9" Type="http://schemas.openxmlformats.org/officeDocument/2006/relationships/ctrlProp" Target="../ctrlProps/ctrlProp340.xml"/><Relationship Id="rId14" Type="http://schemas.openxmlformats.org/officeDocument/2006/relationships/ctrlProp" Target="../ctrlProps/ctrlProp345.xml"/><Relationship Id="rId22" Type="http://schemas.openxmlformats.org/officeDocument/2006/relationships/ctrlProp" Target="../ctrlProps/ctrlProp353.xml"/><Relationship Id="rId27" Type="http://schemas.openxmlformats.org/officeDocument/2006/relationships/ctrlProp" Target="../ctrlProps/ctrlProp358.xml"/><Relationship Id="rId30" Type="http://schemas.openxmlformats.org/officeDocument/2006/relationships/ctrlProp" Target="../ctrlProps/ctrlProp361.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367.xml"/><Relationship Id="rId13" Type="http://schemas.openxmlformats.org/officeDocument/2006/relationships/ctrlProp" Target="../ctrlProps/ctrlProp372.xml"/><Relationship Id="rId18" Type="http://schemas.openxmlformats.org/officeDocument/2006/relationships/ctrlProp" Target="../ctrlProps/ctrlProp377.xml"/><Relationship Id="rId3" Type="http://schemas.openxmlformats.org/officeDocument/2006/relationships/vmlDrawing" Target="../drawings/vmlDrawing25.vml"/><Relationship Id="rId21" Type="http://schemas.openxmlformats.org/officeDocument/2006/relationships/ctrlProp" Target="../ctrlProps/ctrlProp380.xml"/><Relationship Id="rId7" Type="http://schemas.openxmlformats.org/officeDocument/2006/relationships/ctrlProp" Target="../ctrlProps/ctrlProp366.xml"/><Relationship Id="rId12" Type="http://schemas.openxmlformats.org/officeDocument/2006/relationships/ctrlProp" Target="../ctrlProps/ctrlProp371.xml"/><Relationship Id="rId17" Type="http://schemas.openxmlformats.org/officeDocument/2006/relationships/ctrlProp" Target="../ctrlProps/ctrlProp376.xml"/><Relationship Id="rId2" Type="http://schemas.openxmlformats.org/officeDocument/2006/relationships/drawing" Target="../drawings/drawing23.xml"/><Relationship Id="rId16" Type="http://schemas.openxmlformats.org/officeDocument/2006/relationships/ctrlProp" Target="../ctrlProps/ctrlProp375.xml"/><Relationship Id="rId20" Type="http://schemas.openxmlformats.org/officeDocument/2006/relationships/ctrlProp" Target="../ctrlProps/ctrlProp379.xml"/><Relationship Id="rId1" Type="http://schemas.openxmlformats.org/officeDocument/2006/relationships/printerSettings" Target="../printerSettings/printerSettings28.bin"/><Relationship Id="rId6" Type="http://schemas.openxmlformats.org/officeDocument/2006/relationships/ctrlProp" Target="../ctrlProps/ctrlProp365.xml"/><Relationship Id="rId11" Type="http://schemas.openxmlformats.org/officeDocument/2006/relationships/ctrlProp" Target="../ctrlProps/ctrlProp370.xml"/><Relationship Id="rId5" Type="http://schemas.openxmlformats.org/officeDocument/2006/relationships/ctrlProp" Target="../ctrlProps/ctrlProp364.xml"/><Relationship Id="rId15" Type="http://schemas.openxmlformats.org/officeDocument/2006/relationships/ctrlProp" Target="../ctrlProps/ctrlProp374.xml"/><Relationship Id="rId10" Type="http://schemas.openxmlformats.org/officeDocument/2006/relationships/ctrlProp" Target="../ctrlProps/ctrlProp369.xml"/><Relationship Id="rId19" Type="http://schemas.openxmlformats.org/officeDocument/2006/relationships/ctrlProp" Target="../ctrlProps/ctrlProp378.xml"/><Relationship Id="rId4" Type="http://schemas.openxmlformats.org/officeDocument/2006/relationships/ctrlProp" Target="../ctrlProps/ctrlProp363.xml"/><Relationship Id="rId9" Type="http://schemas.openxmlformats.org/officeDocument/2006/relationships/ctrlProp" Target="../ctrlProps/ctrlProp368.xml"/><Relationship Id="rId14" Type="http://schemas.openxmlformats.org/officeDocument/2006/relationships/ctrlProp" Target="../ctrlProps/ctrlProp373.xml"/><Relationship Id="rId22" Type="http://schemas.openxmlformats.org/officeDocument/2006/relationships/comments" Target="../comments20.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385.xml"/><Relationship Id="rId13" Type="http://schemas.openxmlformats.org/officeDocument/2006/relationships/ctrlProp" Target="../ctrlProps/ctrlProp390.xml"/><Relationship Id="rId18" Type="http://schemas.openxmlformats.org/officeDocument/2006/relationships/ctrlProp" Target="../ctrlProps/ctrlProp395.xml"/><Relationship Id="rId3" Type="http://schemas.openxmlformats.org/officeDocument/2006/relationships/vmlDrawing" Target="../drawings/vmlDrawing26.vml"/><Relationship Id="rId21" Type="http://schemas.openxmlformats.org/officeDocument/2006/relationships/comments" Target="../comments21.xml"/><Relationship Id="rId7" Type="http://schemas.openxmlformats.org/officeDocument/2006/relationships/ctrlProp" Target="../ctrlProps/ctrlProp384.xml"/><Relationship Id="rId12" Type="http://schemas.openxmlformats.org/officeDocument/2006/relationships/ctrlProp" Target="../ctrlProps/ctrlProp389.xml"/><Relationship Id="rId17" Type="http://schemas.openxmlformats.org/officeDocument/2006/relationships/ctrlProp" Target="../ctrlProps/ctrlProp394.xml"/><Relationship Id="rId2" Type="http://schemas.openxmlformats.org/officeDocument/2006/relationships/drawing" Target="../drawings/drawing24.xml"/><Relationship Id="rId16" Type="http://schemas.openxmlformats.org/officeDocument/2006/relationships/ctrlProp" Target="../ctrlProps/ctrlProp393.xml"/><Relationship Id="rId20" Type="http://schemas.openxmlformats.org/officeDocument/2006/relationships/ctrlProp" Target="../ctrlProps/ctrlProp397.xml"/><Relationship Id="rId1" Type="http://schemas.openxmlformats.org/officeDocument/2006/relationships/printerSettings" Target="../printerSettings/printerSettings29.bin"/><Relationship Id="rId6" Type="http://schemas.openxmlformats.org/officeDocument/2006/relationships/ctrlProp" Target="../ctrlProps/ctrlProp383.xml"/><Relationship Id="rId11" Type="http://schemas.openxmlformats.org/officeDocument/2006/relationships/ctrlProp" Target="../ctrlProps/ctrlProp388.xml"/><Relationship Id="rId5" Type="http://schemas.openxmlformats.org/officeDocument/2006/relationships/ctrlProp" Target="../ctrlProps/ctrlProp382.xml"/><Relationship Id="rId15" Type="http://schemas.openxmlformats.org/officeDocument/2006/relationships/ctrlProp" Target="../ctrlProps/ctrlProp392.xml"/><Relationship Id="rId10" Type="http://schemas.openxmlformats.org/officeDocument/2006/relationships/ctrlProp" Target="../ctrlProps/ctrlProp387.xml"/><Relationship Id="rId19" Type="http://schemas.openxmlformats.org/officeDocument/2006/relationships/ctrlProp" Target="../ctrlProps/ctrlProp396.xml"/><Relationship Id="rId4" Type="http://schemas.openxmlformats.org/officeDocument/2006/relationships/ctrlProp" Target="../ctrlProps/ctrlProp381.xml"/><Relationship Id="rId9" Type="http://schemas.openxmlformats.org/officeDocument/2006/relationships/ctrlProp" Target="../ctrlProps/ctrlProp386.xml"/><Relationship Id="rId14" Type="http://schemas.openxmlformats.org/officeDocument/2006/relationships/ctrlProp" Target="../ctrlProps/ctrlProp39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5.xml"/><Relationship Id="rId1" Type="http://schemas.openxmlformats.org/officeDocument/2006/relationships/printerSettings" Target="../printerSettings/printerSettings30.bin"/><Relationship Id="rId5" Type="http://schemas.openxmlformats.org/officeDocument/2006/relationships/ctrlProp" Target="../ctrlProps/ctrlProp399.xml"/><Relationship Id="rId4" Type="http://schemas.openxmlformats.org/officeDocument/2006/relationships/ctrlProp" Target="../ctrlProps/ctrlProp398.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404.xml"/><Relationship Id="rId13" Type="http://schemas.openxmlformats.org/officeDocument/2006/relationships/ctrlProp" Target="../ctrlProps/ctrlProp409.xml"/><Relationship Id="rId18" Type="http://schemas.openxmlformats.org/officeDocument/2006/relationships/ctrlProp" Target="../ctrlProps/ctrlProp414.xml"/><Relationship Id="rId26" Type="http://schemas.openxmlformats.org/officeDocument/2006/relationships/comments" Target="../comments22.xml"/><Relationship Id="rId3" Type="http://schemas.openxmlformats.org/officeDocument/2006/relationships/vmlDrawing" Target="../drawings/vmlDrawing28.vml"/><Relationship Id="rId21" Type="http://schemas.openxmlformats.org/officeDocument/2006/relationships/ctrlProp" Target="../ctrlProps/ctrlProp417.xml"/><Relationship Id="rId7" Type="http://schemas.openxmlformats.org/officeDocument/2006/relationships/ctrlProp" Target="../ctrlProps/ctrlProp403.xml"/><Relationship Id="rId12" Type="http://schemas.openxmlformats.org/officeDocument/2006/relationships/ctrlProp" Target="../ctrlProps/ctrlProp408.xml"/><Relationship Id="rId17" Type="http://schemas.openxmlformats.org/officeDocument/2006/relationships/ctrlProp" Target="../ctrlProps/ctrlProp413.xml"/><Relationship Id="rId25" Type="http://schemas.openxmlformats.org/officeDocument/2006/relationships/ctrlProp" Target="../ctrlProps/ctrlProp421.xml"/><Relationship Id="rId2" Type="http://schemas.openxmlformats.org/officeDocument/2006/relationships/drawing" Target="../drawings/drawing26.xml"/><Relationship Id="rId16" Type="http://schemas.openxmlformats.org/officeDocument/2006/relationships/ctrlProp" Target="../ctrlProps/ctrlProp412.xml"/><Relationship Id="rId20" Type="http://schemas.openxmlformats.org/officeDocument/2006/relationships/ctrlProp" Target="../ctrlProps/ctrlProp416.xml"/><Relationship Id="rId1" Type="http://schemas.openxmlformats.org/officeDocument/2006/relationships/printerSettings" Target="../printerSettings/printerSettings31.bin"/><Relationship Id="rId6" Type="http://schemas.openxmlformats.org/officeDocument/2006/relationships/ctrlProp" Target="../ctrlProps/ctrlProp402.xml"/><Relationship Id="rId11" Type="http://schemas.openxmlformats.org/officeDocument/2006/relationships/ctrlProp" Target="../ctrlProps/ctrlProp407.xml"/><Relationship Id="rId24" Type="http://schemas.openxmlformats.org/officeDocument/2006/relationships/ctrlProp" Target="../ctrlProps/ctrlProp420.xml"/><Relationship Id="rId5" Type="http://schemas.openxmlformats.org/officeDocument/2006/relationships/ctrlProp" Target="../ctrlProps/ctrlProp401.xml"/><Relationship Id="rId15" Type="http://schemas.openxmlformats.org/officeDocument/2006/relationships/ctrlProp" Target="../ctrlProps/ctrlProp411.xml"/><Relationship Id="rId23" Type="http://schemas.openxmlformats.org/officeDocument/2006/relationships/ctrlProp" Target="../ctrlProps/ctrlProp419.xml"/><Relationship Id="rId10" Type="http://schemas.openxmlformats.org/officeDocument/2006/relationships/ctrlProp" Target="../ctrlProps/ctrlProp406.xml"/><Relationship Id="rId19" Type="http://schemas.openxmlformats.org/officeDocument/2006/relationships/ctrlProp" Target="../ctrlProps/ctrlProp415.xml"/><Relationship Id="rId4" Type="http://schemas.openxmlformats.org/officeDocument/2006/relationships/ctrlProp" Target="../ctrlProps/ctrlProp400.xml"/><Relationship Id="rId9" Type="http://schemas.openxmlformats.org/officeDocument/2006/relationships/ctrlProp" Target="../ctrlProps/ctrlProp405.xml"/><Relationship Id="rId14" Type="http://schemas.openxmlformats.org/officeDocument/2006/relationships/ctrlProp" Target="../ctrlProps/ctrlProp410.xml"/><Relationship Id="rId22" Type="http://schemas.openxmlformats.org/officeDocument/2006/relationships/ctrlProp" Target="../ctrlProps/ctrlProp418.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9.vml"/><Relationship Id="rId7" Type="http://schemas.openxmlformats.org/officeDocument/2006/relationships/comments" Target="../comments23.xml"/><Relationship Id="rId2" Type="http://schemas.openxmlformats.org/officeDocument/2006/relationships/drawing" Target="../drawings/drawing27.xml"/><Relationship Id="rId1" Type="http://schemas.openxmlformats.org/officeDocument/2006/relationships/printerSettings" Target="../printerSettings/printerSettings32.bin"/><Relationship Id="rId6" Type="http://schemas.openxmlformats.org/officeDocument/2006/relationships/ctrlProp" Target="../ctrlProps/ctrlProp424.xml"/><Relationship Id="rId5" Type="http://schemas.openxmlformats.org/officeDocument/2006/relationships/ctrlProp" Target="../ctrlProps/ctrlProp423.xml"/><Relationship Id="rId4" Type="http://schemas.openxmlformats.org/officeDocument/2006/relationships/ctrlProp" Target="../ctrlProps/ctrlProp42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430.xml"/><Relationship Id="rId13" Type="http://schemas.openxmlformats.org/officeDocument/2006/relationships/ctrlProp" Target="../ctrlProps/ctrlProp435.xml"/><Relationship Id="rId18" Type="http://schemas.openxmlformats.org/officeDocument/2006/relationships/ctrlProp" Target="../ctrlProps/ctrlProp440.xml"/><Relationship Id="rId26" Type="http://schemas.openxmlformats.org/officeDocument/2006/relationships/ctrlProp" Target="../ctrlProps/ctrlProp448.xml"/><Relationship Id="rId39" Type="http://schemas.openxmlformats.org/officeDocument/2006/relationships/ctrlProp" Target="../ctrlProps/ctrlProp461.xml"/><Relationship Id="rId3" Type="http://schemas.openxmlformats.org/officeDocument/2006/relationships/ctrlProp" Target="../ctrlProps/ctrlProp425.xml"/><Relationship Id="rId21" Type="http://schemas.openxmlformats.org/officeDocument/2006/relationships/ctrlProp" Target="../ctrlProps/ctrlProp443.xml"/><Relationship Id="rId34" Type="http://schemas.openxmlformats.org/officeDocument/2006/relationships/ctrlProp" Target="../ctrlProps/ctrlProp456.xml"/><Relationship Id="rId42" Type="http://schemas.openxmlformats.org/officeDocument/2006/relationships/ctrlProp" Target="../ctrlProps/ctrlProp464.xml"/><Relationship Id="rId7" Type="http://schemas.openxmlformats.org/officeDocument/2006/relationships/ctrlProp" Target="../ctrlProps/ctrlProp429.xml"/><Relationship Id="rId12" Type="http://schemas.openxmlformats.org/officeDocument/2006/relationships/ctrlProp" Target="../ctrlProps/ctrlProp434.xml"/><Relationship Id="rId17" Type="http://schemas.openxmlformats.org/officeDocument/2006/relationships/ctrlProp" Target="../ctrlProps/ctrlProp439.xml"/><Relationship Id="rId25" Type="http://schemas.openxmlformats.org/officeDocument/2006/relationships/ctrlProp" Target="../ctrlProps/ctrlProp447.xml"/><Relationship Id="rId33" Type="http://schemas.openxmlformats.org/officeDocument/2006/relationships/ctrlProp" Target="../ctrlProps/ctrlProp455.xml"/><Relationship Id="rId38" Type="http://schemas.openxmlformats.org/officeDocument/2006/relationships/ctrlProp" Target="../ctrlProps/ctrlProp460.xml"/><Relationship Id="rId2" Type="http://schemas.openxmlformats.org/officeDocument/2006/relationships/vmlDrawing" Target="../drawings/vmlDrawing30.vml"/><Relationship Id="rId16" Type="http://schemas.openxmlformats.org/officeDocument/2006/relationships/ctrlProp" Target="../ctrlProps/ctrlProp438.xml"/><Relationship Id="rId20" Type="http://schemas.openxmlformats.org/officeDocument/2006/relationships/ctrlProp" Target="../ctrlProps/ctrlProp442.xml"/><Relationship Id="rId29" Type="http://schemas.openxmlformats.org/officeDocument/2006/relationships/ctrlProp" Target="../ctrlProps/ctrlProp451.xml"/><Relationship Id="rId41" Type="http://schemas.openxmlformats.org/officeDocument/2006/relationships/ctrlProp" Target="../ctrlProps/ctrlProp463.xml"/><Relationship Id="rId1" Type="http://schemas.openxmlformats.org/officeDocument/2006/relationships/drawing" Target="../drawings/drawing28.xml"/><Relationship Id="rId6" Type="http://schemas.openxmlformats.org/officeDocument/2006/relationships/ctrlProp" Target="../ctrlProps/ctrlProp428.xml"/><Relationship Id="rId11" Type="http://schemas.openxmlformats.org/officeDocument/2006/relationships/ctrlProp" Target="../ctrlProps/ctrlProp433.xml"/><Relationship Id="rId24" Type="http://schemas.openxmlformats.org/officeDocument/2006/relationships/ctrlProp" Target="../ctrlProps/ctrlProp446.xml"/><Relationship Id="rId32" Type="http://schemas.openxmlformats.org/officeDocument/2006/relationships/ctrlProp" Target="../ctrlProps/ctrlProp454.xml"/><Relationship Id="rId37" Type="http://schemas.openxmlformats.org/officeDocument/2006/relationships/ctrlProp" Target="../ctrlProps/ctrlProp459.xml"/><Relationship Id="rId40" Type="http://schemas.openxmlformats.org/officeDocument/2006/relationships/ctrlProp" Target="../ctrlProps/ctrlProp462.xml"/><Relationship Id="rId5" Type="http://schemas.openxmlformats.org/officeDocument/2006/relationships/ctrlProp" Target="../ctrlProps/ctrlProp427.xml"/><Relationship Id="rId15" Type="http://schemas.openxmlformats.org/officeDocument/2006/relationships/ctrlProp" Target="../ctrlProps/ctrlProp437.xml"/><Relationship Id="rId23" Type="http://schemas.openxmlformats.org/officeDocument/2006/relationships/ctrlProp" Target="../ctrlProps/ctrlProp445.xml"/><Relationship Id="rId28" Type="http://schemas.openxmlformats.org/officeDocument/2006/relationships/ctrlProp" Target="../ctrlProps/ctrlProp450.xml"/><Relationship Id="rId36" Type="http://schemas.openxmlformats.org/officeDocument/2006/relationships/ctrlProp" Target="../ctrlProps/ctrlProp458.xml"/><Relationship Id="rId10" Type="http://schemas.openxmlformats.org/officeDocument/2006/relationships/ctrlProp" Target="../ctrlProps/ctrlProp432.xml"/><Relationship Id="rId19" Type="http://schemas.openxmlformats.org/officeDocument/2006/relationships/ctrlProp" Target="../ctrlProps/ctrlProp441.xml"/><Relationship Id="rId31" Type="http://schemas.openxmlformats.org/officeDocument/2006/relationships/ctrlProp" Target="../ctrlProps/ctrlProp453.xml"/><Relationship Id="rId4" Type="http://schemas.openxmlformats.org/officeDocument/2006/relationships/ctrlProp" Target="../ctrlProps/ctrlProp426.xml"/><Relationship Id="rId9" Type="http://schemas.openxmlformats.org/officeDocument/2006/relationships/ctrlProp" Target="../ctrlProps/ctrlProp431.xml"/><Relationship Id="rId14" Type="http://schemas.openxmlformats.org/officeDocument/2006/relationships/ctrlProp" Target="../ctrlProps/ctrlProp436.xml"/><Relationship Id="rId22" Type="http://schemas.openxmlformats.org/officeDocument/2006/relationships/ctrlProp" Target="../ctrlProps/ctrlProp444.xml"/><Relationship Id="rId27" Type="http://schemas.openxmlformats.org/officeDocument/2006/relationships/ctrlProp" Target="../ctrlProps/ctrlProp449.xml"/><Relationship Id="rId30" Type="http://schemas.openxmlformats.org/officeDocument/2006/relationships/ctrlProp" Target="../ctrlProps/ctrlProp452.xml"/><Relationship Id="rId35" Type="http://schemas.openxmlformats.org/officeDocument/2006/relationships/ctrlProp" Target="../ctrlProps/ctrlProp457.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31.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32.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1.xml"/><Relationship Id="rId1" Type="http://schemas.openxmlformats.org/officeDocument/2006/relationships/printerSettings" Target="../printerSettings/printerSettings40.bin"/><Relationship Id="rId6" Type="http://schemas.openxmlformats.org/officeDocument/2006/relationships/ctrlProp" Target="../ctrlProps/ctrlProp467.xml"/><Relationship Id="rId5" Type="http://schemas.openxmlformats.org/officeDocument/2006/relationships/ctrlProp" Target="../ctrlProps/ctrlProp466.xml"/><Relationship Id="rId4" Type="http://schemas.openxmlformats.org/officeDocument/2006/relationships/ctrlProp" Target="../ctrlProps/ctrlProp465.xml"/></Relationships>
</file>

<file path=xl/worksheets/_rels/sheet42.xml.rels><?xml version="1.0" encoding="UTF-8" standalone="yes"?>
<Relationships xmlns="http://schemas.openxmlformats.org/package/2006/relationships"><Relationship Id="rId8" Type="http://schemas.openxmlformats.org/officeDocument/2006/relationships/ctrlProp" Target="../ctrlProps/ctrlProp472.xml"/><Relationship Id="rId13" Type="http://schemas.openxmlformats.org/officeDocument/2006/relationships/ctrlProp" Target="../ctrlProps/ctrlProp477.xml"/><Relationship Id="rId3" Type="http://schemas.openxmlformats.org/officeDocument/2006/relationships/vmlDrawing" Target="../drawings/vmlDrawing34.vml"/><Relationship Id="rId7" Type="http://schemas.openxmlformats.org/officeDocument/2006/relationships/ctrlProp" Target="../ctrlProps/ctrlProp471.xml"/><Relationship Id="rId12" Type="http://schemas.openxmlformats.org/officeDocument/2006/relationships/ctrlProp" Target="../ctrlProps/ctrlProp476.xml"/><Relationship Id="rId2" Type="http://schemas.openxmlformats.org/officeDocument/2006/relationships/drawing" Target="../drawings/drawing32.xml"/><Relationship Id="rId1" Type="http://schemas.openxmlformats.org/officeDocument/2006/relationships/printerSettings" Target="../printerSettings/printerSettings41.bin"/><Relationship Id="rId6" Type="http://schemas.openxmlformats.org/officeDocument/2006/relationships/ctrlProp" Target="../ctrlProps/ctrlProp470.xml"/><Relationship Id="rId11" Type="http://schemas.openxmlformats.org/officeDocument/2006/relationships/ctrlProp" Target="../ctrlProps/ctrlProp475.xml"/><Relationship Id="rId5" Type="http://schemas.openxmlformats.org/officeDocument/2006/relationships/ctrlProp" Target="../ctrlProps/ctrlProp469.xml"/><Relationship Id="rId10" Type="http://schemas.openxmlformats.org/officeDocument/2006/relationships/ctrlProp" Target="../ctrlProps/ctrlProp474.xml"/><Relationship Id="rId4" Type="http://schemas.openxmlformats.org/officeDocument/2006/relationships/ctrlProp" Target="../ctrlProps/ctrlProp468.xml"/><Relationship Id="rId9" Type="http://schemas.openxmlformats.org/officeDocument/2006/relationships/ctrlProp" Target="../ctrlProps/ctrlProp473.xml"/></Relationships>
</file>

<file path=xl/worksheets/_rels/sheet43.xml.rels><?xml version="1.0" encoding="UTF-8" standalone="yes"?>
<Relationships xmlns="http://schemas.openxmlformats.org/package/2006/relationships"><Relationship Id="rId8" Type="http://schemas.openxmlformats.org/officeDocument/2006/relationships/ctrlProp" Target="../ctrlProps/ctrlProp482.xml"/><Relationship Id="rId3" Type="http://schemas.openxmlformats.org/officeDocument/2006/relationships/vmlDrawing" Target="../drawings/vmlDrawing35.vml"/><Relationship Id="rId7" Type="http://schemas.openxmlformats.org/officeDocument/2006/relationships/ctrlProp" Target="../ctrlProps/ctrlProp481.xml"/><Relationship Id="rId2" Type="http://schemas.openxmlformats.org/officeDocument/2006/relationships/drawing" Target="../drawings/drawing33.xml"/><Relationship Id="rId1" Type="http://schemas.openxmlformats.org/officeDocument/2006/relationships/printerSettings" Target="../printerSettings/printerSettings42.bin"/><Relationship Id="rId6" Type="http://schemas.openxmlformats.org/officeDocument/2006/relationships/ctrlProp" Target="../ctrlProps/ctrlProp480.xml"/><Relationship Id="rId5" Type="http://schemas.openxmlformats.org/officeDocument/2006/relationships/ctrlProp" Target="../ctrlProps/ctrlProp479.xml"/><Relationship Id="rId4" Type="http://schemas.openxmlformats.org/officeDocument/2006/relationships/ctrlProp" Target="../ctrlProps/ctrlProp478.xml"/><Relationship Id="rId9" Type="http://schemas.openxmlformats.org/officeDocument/2006/relationships/ctrlProp" Target="../ctrlProps/ctrlProp48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8" Type="http://schemas.openxmlformats.org/officeDocument/2006/relationships/ctrlProp" Target="../ctrlProps/ctrlProp488.xml"/><Relationship Id="rId3" Type="http://schemas.openxmlformats.org/officeDocument/2006/relationships/vmlDrawing" Target="../drawings/vmlDrawing37.vml"/><Relationship Id="rId7" Type="http://schemas.openxmlformats.org/officeDocument/2006/relationships/ctrlProp" Target="../ctrlProps/ctrlProp487.xml"/><Relationship Id="rId2" Type="http://schemas.openxmlformats.org/officeDocument/2006/relationships/drawing" Target="../drawings/drawing35.xml"/><Relationship Id="rId1" Type="http://schemas.openxmlformats.org/officeDocument/2006/relationships/printerSettings" Target="../printerSettings/printerSettings46.bin"/><Relationship Id="rId6" Type="http://schemas.openxmlformats.org/officeDocument/2006/relationships/ctrlProp" Target="../ctrlProps/ctrlProp486.xml"/><Relationship Id="rId5" Type="http://schemas.openxmlformats.org/officeDocument/2006/relationships/ctrlProp" Target="../ctrlProps/ctrlProp485.xml"/><Relationship Id="rId4" Type="http://schemas.openxmlformats.org/officeDocument/2006/relationships/ctrlProp" Target="../ctrlProps/ctrlProp484.xml"/><Relationship Id="rId9" Type="http://schemas.openxmlformats.org/officeDocument/2006/relationships/ctrlProp" Target="../ctrlProps/ctrlProp489.xml"/></Relationships>
</file>

<file path=xl/worksheets/_rels/sheet48.xml.rels><?xml version="1.0" encoding="UTF-8" standalone="yes"?>
<Relationships xmlns="http://schemas.openxmlformats.org/package/2006/relationships"><Relationship Id="rId8" Type="http://schemas.openxmlformats.org/officeDocument/2006/relationships/ctrlProp" Target="../ctrlProps/ctrlProp494.xml"/><Relationship Id="rId3" Type="http://schemas.openxmlformats.org/officeDocument/2006/relationships/vmlDrawing" Target="../drawings/vmlDrawing38.vml"/><Relationship Id="rId7" Type="http://schemas.openxmlformats.org/officeDocument/2006/relationships/ctrlProp" Target="../ctrlProps/ctrlProp493.xml"/><Relationship Id="rId2" Type="http://schemas.openxmlformats.org/officeDocument/2006/relationships/drawing" Target="../drawings/drawing36.xml"/><Relationship Id="rId1" Type="http://schemas.openxmlformats.org/officeDocument/2006/relationships/printerSettings" Target="../printerSettings/printerSettings47.bin"/><Relationship Id="rId6" Type="http://schemas.openxmlformats.org/officeDocument/2006/relationships/ctrlProp" Target="../ctrlProps/ctrlProp492.xml"/><Relationship Id="rId11" Type="http://schemas.openxmlformats.org/officeDocument/2006/relationships/ctrlProp" Target="../ctrlProps/ctrlProp497.xml"/><Relationship Id="rId5" Type="http://schemas.openxmlformats.org/officeDocument/2006/relationships/ctrlProp" Target="../ctrlProps/ctrlProp491.xml"/><Relationship Id="rId10" Type="http://schemas.openxmlformats.org/officeDocument/2006/relationships/ctrlProp" Target="../ctrlProps/ctrlProp496.xml"/><Relationship Id="rId4" Type="http://schemas.openxmlformats.org/officeDocument/2006/relationships/ctrlProp" Target="../ctrlProps/ctrlProp490.xml"/><Relationship Id="rId9" Type="http://schemas.openxmlformats.org/officeDocument/2006/relationships/ctrlProp" Target="../ctrlProps/ctrlProp495.xml"/></Relationships>
</file>

<file path=xl/worksheets/_rels/sheet4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39.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40.v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41.v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42.v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omments" Target="../comments4.xml"/><Relationship Id="rId3" Type="http://schemas.openxmlformats.org/officeDocument/2006/relationships/vmlDrawing" Target="../drawings/vmlDrawing6.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omments" Target="../comments5.xml"/><Relationship Id="rId3" Type="http://schemas.openxmlformats.org/officeDocument/2006/relationships/vmlDrawing" Target="../drawings/vmlDrawing7.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5.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 Type="http://schemas.openxmlformats.org/officeDocument/2006/relationships/vmlDrawing" Target="../drawings/vmlDrawing8.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2" Type="http://schemas.openxmlformats.org/officeDocument/2006/relationships/drawing" Target="../drawings/drawing6.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1" Type="http://schemas.openxmlformats.org/officeDocument/2006/relationships/printerSettings" Target="../printerSettings/printerSettings9.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omments" Target="../comments6.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7"/>
  <sheetViews>
    <sheetView tabSelected="1" zoomScaleNormal="100" workbookViewId="0">
      <selection activeCell="B33" sqref="B33"/>
    </sheetView>
  </sheetViews>
  <sheetFormatPr defaultRowHeight="12.75" x14ac:dyDescent="0.2"/>
  <cols>
    <col min="1" max="1" width="2.7109375" style="123" customWidth="1"/>
    <col min="2" max="2" width="91.140625" style="123" customWidth="1"/>
    <col min="3" max="3" width="2.7109375" style="123" customWidth="1"/>
    <col min="4" max="16384" width="9.140625" style="123"/>
  </cols>
  <sheetData>
    <row r="1" spans="1:7" s="536" customFormat="1" ht="42" customHeight="1" x14ac:dyDescent="0.3">
      <c r="A1" s="721" t="s">
        <v>651</v>
      </c>
      <c r="B1" s="722"/>
      <c r="C1" s="723"/>
    </row>
    <row r="2" spans="1:7" ht="15" x14ac:dyDescent="0.25">
      <c r="A2" s="220" t="s">
        <v>81</v>
      </c>
      <c r="B2" s="221"/>
      <c r="C2" s="222"/>
    </row>
    <row r="3" spans="1:7" ht="6" customHeight="1" x14ac:dyDescent="0.2">
      <c r="A3" s="177"/>
      <c r="B3" s="178"/>
      <c r="C3" s="179"/>
    </row>
    <row r="4" spans="1:7" ht="48" x14ac:dyDescent="0.2">
      <c r="A4" s="180"/>
      <c r="B4" s="174" t="s">
        <v>662</v>
      </c>
      <c r="C4" s="181"/>
    </row>
    <row r="5" spans="1:7" ht="6" customHeight="1" x14ac:dyDescent="0.2">
      <c r="A5" s="499" t="s">
        <v>25</v>
      </c>
      <c r="B5" s="182"/>
      <c r="C5" s="183"/>
    </row>
    <row r="6" spans="1:7" ht="13.9" customHeight="1" x14ac:dyDescent="0.25">
      <c r="A6" s="220" t="s">
        <v>82</v>
      </c>
      <c r="B6" s="223"/>
      <c r="C6" s="222"/>
    </row>
    <row r="7" spans="1:7" ht="6" customHeight="1" x14ac:dyDescent="0.2">
      <c r="A7" s="177"/>
      <c r="B7" s="178"/>
      <c r="C7" s="179"/>
    </row>
    <row r="8" spans="1:7" ht="24" x14ac:dyDescent="0.2">
      <c r="A8" s="81"/>
      <c r="B8" s="174" t="s">
        <v>652</v>
      </c>
      <c r="C8" s="184"/>
      <c r="G8"/>
    </row>
    <row r="9" spans="1:7" ht="6" customHeight="1" x14ac:dyDescent="0.2">
      <c r="A9" s="177"/>
      <c r="B9" s="178"/>
      <c r="C9" s="179"/>
    </row>
    <row r="10" spans="1:7" ht="13.5" customHeight="1" x14ac:dyDescent="0.25">
      <c r="A10" s="220" t="s">
        <v>198</v>
      </c>
      <c r="B10" s="223"/>
      <c r="C10" s="222"/>
    </row>
    <row r="11" spans="1:7" ht="6" customHeight="1" x14ac:dyDescent="0.2">
      <c r="A11" s="185"/>
      <c r="B11" s="178"/>
      <c r="C11" s="179"/>
    </row>
    <row r="12" spans="1:7" x14ac:dyDescent="0.2">
      <c r="A12" s="186" t="s">
        <v>78</v>
      </c>
      <c r="B12" s="137" t="s">
        <v>455</v>
      </c>
      <c r="C12" s="187"/>
    </row>
    <row r="13" spans="1:7" ht="24" x14ac:dyDescent="0.2">
      <c r="A13" s="186" t="s">
        <v>79</v>
      </c>
      <c r="B13" s="137" t="s">
        <v>378</v>
      </c>
      <c r="C13" s="187"/>
    </row>
    <row r="14" spans="1:7" x14ac:dyDescent="0.2">
      <c r="A14" s="186" t="s">
        <v>85</v>
      </c>
      <c r="B14" s="137" t="s">
        <v>667</v>
      </c>
      <c r="C14" s="187"/>
    </row>
    <row r="15" spans="1:7" ht="24" x14ac:dyDescent="0.2">
      <c r="A15" s="186" t="s">
        <v>199</v>
      </c>
      <c r="B15" s="137" t="s">
        <v>454</v>
      </c>
      <c r="C15" s="187"/>
    </row>
    <row r="16" spans="1:7" x14ac:dyDescent="0.2">
      <c r="A16" s="186" t="s">
        <v>200</v>
      </c>
      <c r="B16" s="137" t="s">
        <v>201</v>
      </c>
      <c r="C16" s="187"/>
    </row>
    <row r="17" spans="1:3" ht="48" customHeight="1" x14ac:dyDescent="0.2">
      <c r="A17" s="186" t="s">
        <v>202</v>
      </c>
      <c r="B17" s="137" t="s">
        <v>620</v>
      </c>
      <c r="C17" s="187"/>
    </row>
    <row r="18" spans="1:3" ht="24" x14ac:dyDescent="0.2">
      <c r="A18" s="186" t="s">
        <v>203</v>
      </c>
      <c r="B18" s="707" t="s">
        <v>593</v>
      </c>
      <c r="C18" s="187"/>
    </row>
    <row r="19" spans="1:3" ht="6" customHeight="1" x14ac:dyDescent="0.2">
      <c r="A19" s="185"/>
      <c r="B19" s="178"/>
      <c r="C19" s="179"/>
    </row>
    <row r="20" spans="1:3" ht="24" x14ac:dyDescent="0.2">
      <c r="A20" s="188"/>
      <c r="B20" s="189" t="s">
        <v>526</v>
      </c>
      <c r="C20" s="190"/>
    </row>
    <row r="21" spans="1:3" ht="6" customHeight="1" x14ac:dyDescent="0.2">
      <c r="A21" s="185"/>
      <c r="B21" s="178"/>
      <c r="C21" s="179"/>
    </row>
    <row r="22" spans="1:3" ht="13.9" customHeight="1" x14ac:dyDescent="0.25">
      <c r="A22" s="220" t="s">
        <v>205</v>
      </c>
      <c r="B22" s="223"/>
      <c r="C22" s="222"/>
    </row>
    <row r="23" spans="1:3" ht="6" customHeight="1" x14ac:dyDescent="0.2">
      <c r="A23" s="191"/>
      <c r="B23" s="108"/>
      <c r="C23" s="119"/>
    </row>
    <row r="24" spans="1:3" x14ac:dyDescent="0.2">
      <c r="A24" s="192"/>
      <c r="B24" s="154" t="s">
        <v>206</v>
      </c>
      <c r="C24" s="193"/>
    </row>
    <row r="25" spans="1:3" x14ac:dyDescent="0.2">
      <c r="A25" s="194"/>
      <c r="B25" s="401" t="s">
        <v>668</v>
      </c>
      <c r="C25" s="196"/>
    </row>
    <row r="26" spans="1:3" ht="6" customHeight="1" x14ac:dyDescent="0.2">
      <c r="A26" s="197"/>
      <c r="B26" s="195"/>
      <c r="C26" s="198"/>
    </row>
    <row r="27" spans="1:3" ht="6" customHeight="1" thickBot="1" x14ac:dyDescent="0.25">
      <c r="A27" s="199"/>
      <c r="B27" s="200"/>
      <c r="C27" s="201"/>
    </row>
  </sheetData>
  <sheetProtection password="EBAD" sheet="1" objects="1" scenarios="1"/>
  <mergeCells count="1">
    <mergeCell ref="A1:C1"/>
  </mergeCells>
  <phoneticPr fontId="7" type="noConversion"/>
  <hyperlinks>
    <hyperlink ref="B25" r:id="rId1"/>
  </hyperlinks>
  <pageMargins left="0.5" right="0.5" top="0.5" bottom="0.5" header="0.25" footer="0.25"/>
  <pageSetup orientation="portrait" r:id="rId2"/>
  <headerFooter alignWithMargins="0">
    <oddHeader>&amp;C&amp;F</oddHeader>
    <oddFooter>&amp;L&amp;A&amp;C&amp;P&amp;RSGER Consolidated Reporting Form v3.2</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P57"/>
  <sheetViews>
    <sheetView zoomScaleNormal="100" workbookViewId="0">
      <selection sqref="A1:M1"/>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13.7109375" style="7" customWidth="1"/>
    <col min="6" max="6" width="3.42578125" style="22" customWidth="1"/>
    <col min="7" max="7" width="2.5703125" style="7" customWidth="1"/>
    <col min="8" max="8" width="18.7109375" style="7" customWidth="1"/>
    <col min="9" max="9" width="3.140625" style="7" customWidth="1"/>
    <col min="10" max="10" width="18.7109375" style="7" customWidth="1"/>
    <col min="11" max="11" width="3.140625" style="22" customWidth="1"/>
    <col min="12" max="12" width="19" style="7" customWidth="1"/>
    <col min="13" max="13" width="2.7109375" style="7" customWidth="1"/>
    <col min="14" max="14" width="9.140625" style="7"/>
    <col min="15" max="15" width="9.140625" style="7" hidden="1" customWidth="1"/>
    <col min="16" max="16" width="9.140625" style="526" hidden="1" customWidth="1"/>
    <col min="17" max="17" width="0" style="7" hidden="1" customWidth="1"/>
    <col min="18" max="16384" width="9.140625" style="7"/>
  </cols>
  <sheetData>
    <row r="1" spans="1:16" s="10" customFormat="1" ht="15" customHeight="1" x14ac:dyDescent="0.2">
      <c r="A1" s="732" t="str">
        <f>"Section B: "&amp;Submission!C15&amp;"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9"/>
      <c r="N1" s="9"/>
      <c r="P1" s="525"/>
    </row>
    <row r="2" spans="1:16" s="12" customFormat="1" ht="6" customHeight="1" x14ac:dyDescent="0.2">
      <c r="A2" s="242"/>
      <c r="B2" s="66"/>
      <c r="C2" s="57"/>
      <c r="D2" s="57"/>
      <c r="E2" s="57"/>
      <c r="F2" s="34"/>
      <c r="G2" s="57"/>
      <c r="H2" s="57"/>
      <c r="I2" s="57"/>
      <c r="J2" s="67"/>
      <c r="K2" s="34"/>
      <c r="L2" s="57"/>
      <c r="M2" s="58"/>
      <c r="P2" s="502"/>
    </row>
    <row r="3" spans="1:16" ht="15" customHeight="1" x14ac:dyDescent="0.2">
      <c r="A3" s="31"/>
      <c r="B3" s="766" t="s">
        <v>166</v>
      </c>
      <c r="C3" s="766"/>
      <c r="D3" s="766"/>
      <c r="E3" s="766"/>
      <c r="F3" s="766"/>
      <c r="G3" s="766"/>
      <c r="H3" s="766"/>
      <c r="I3" s="766"/>
      <c r="J3" s="766"/>
      <c r="K3" s="766"/>
      <c r="L3" s="766"/>
      <c r="M3" s="35"/>
    </row>
    <row r="4" spans="1:16" s="12" customFormat="1" ht="15" customHeight="1" x14ac:dyDescent="0.2">
      <c r="A4" s="23"/>
      <c r="B4" s="497"/>
      <c r="C4" s="64"/>
      <c r="D4" s="107"/>
      <c r="E4" s="107"/>
      <c r="F4" s="107"/>
      <c r="G4" s="107"/>
      <c r="H4" s="107"/>
      <c r="I4" s="107"/>
      <c r="J4" s="107"/>
      <c r="K4" s="29"/>
      <c r="L4" s="27"/>
      <c r="M4" s="28"/>
      <c r="P4" s="502" t="b">
        <f>(L20=0)</f>
        <v>1</v>
      </c>
    </row>
    <row r="5" spans="1:16" s="12" customFormat="1" ht="15" customHeight="1" x14ac:dyDescent="0.2">
      <c r="A5" s="23"/>
      <c r="B5" s="27"/>
      <c r="C5" s="27"/>
      <c r="D5" s="27"/>
      <c r="E5" s="27"/>
      <c r="F5" s="29" t="s">
        <v>37</v>
      </c>
      <c r="G5" s="29"/>
      <c r="H5" s="37" t="s">
        <v>101</v>
      </c>
      <c r="I5" s="29"/>
      <c r="J5" s="29" t="s">
        <v>38</v>
      </c>
      <c r="K5" s="29"/>
      <c r="L5" s="433" t="s">
        <v>479</v>
      </c>
      <c r="M5" s="28"/>
      <c r="P5" s="502"/>
    </row>
    <row r="6" spans="1:16" s="12" customFormat="1" ht="12" customHeight="1" x14ac:dyDescent="0.2">
      <c r="A6" s="23"/>
      <c r="B6" s="765" t="s">
        <v>57</v>
      </c>
      <c r="C6" s="765"/>
      <c r="D6" s="765"/>
      <c r="E6" s="765"/>
      <c r="F6" s="467"/>
      <c r="G6" s="27"/>
      <c r="H6" s="420"/>
      <c r="I6" s="52" t="s">
        <v>40</v>
      </c>
      <c r="J6" s="52">
        <f>Submission!I51</f>
        <v>7390</v>
      </c>
      <c r="K6" s="29" t="s">
        <v>41</v>
      </c>
      <c r="L6" s="417">
        <f>H6*J6</f>
        <v>0</v>
      </c>
      <c r="M6" s="28"/>
      <c r="P6" s="502" t="b">
        <f>H6=""</f>
        <v>1</v>
      </c>
    </row>
    <row r="7" spans="1:16" s="12" customFormat="1" ht="9.9499999999999993" customHeight="1" x14ac:dyDescent="0.2">
      <c r="A7" s="23"/>
      <c r="B7" s="27"/>
      <c r="C7" s="27"/>
      <c r="D7" s="27"/>
      <c r="E7" s="27"/>
      <c r="F7" s="29"/>
      <c r="G7" s="27"/>
      <c r="H7" s="65"/>
      <c r="I7" s="27"/>
      <c r="J7" s="29"/>
      <c r="K7" s="29"/>
      <c r="L7" s="150"/>
      <c r="M7" s="28"/>
      <c r="P7" s="502"/>
    </row>
    <row r="8" spans="1:16" s="12" customFormat="1" ht="12" customHeight="1" x14ac:dyDescent="0.2">
      <c r="A8" s="23"/>
      <c r="B8" s="770" t="s">
        <v>58</v>
      </c>
      <c r="C8" s="770"/>
      <c r="D8" s="770"/>
      <c r="E8" s="770"/>
      <c r="F8" s="467"/>
      <c r="G8" s="27"/>
      <c r="H8" s="420"/>
      <c r="I8" s="52" t="s">
        <v>40</v>
      </c>
      <c r="J8" s="52">
        <f>Submission!I52</f>
        <v>12200</v>
      </c>
      <c r="K8" s="29" t="s">
        <v>41</v>
      </c>
      <c r="L8" s="417">
        <f>H8*J8</f>
        <v>0</v>
      </c>
      <c r="M8" s="28"/>
      <c r="P8" s="502" t="b">
        <f>H8=""</f>
        <v>1</v>
      </c>
    </row>
    <row r="9" spans="1:16" s="12" customFormat="1" ht="9.9499999999999993" customHeight="1" x14ac:dyDescent="0.2">
      <c r="A9" s="23"/>
      <c r="B9" s="27"/>
      <c r="C9" s="27"/>
      <c r="D9" s="27"/>
      <c r="E9" s="27"/>
      <c r="F9" s="29"/>
      <c r="G9" s="27"/>
      <c r="H9" s="27"/>
      <c r="I9" s="27"/>
      <c r="J9" s="29"/>
      <c r="K9" s="29"/>
      <c r="L9" s="150"/>
      <c r="M9" s="28"/>
      <c r="P9" s="502"/>
    </row>
    <row r="10" spans="1:16" s="12" customFormat="1" ht="12" customHeight="1" x14ac:dyDescent="0.2">
      <c r="A10" s="23"/>
      <c r="B10" s="770" t="s">
        <v>59</v>
      </c>
      <c r="C10" s="770"/>
      <c r="D10" s="770"/>
      <c r="E10" s="770"/>
      <c r="F10" s="467"/>
      <c r="G10" s="27"/>
      <c r="H10" s="420"/>
      <c r="I10" s="52" t="s">
        <v>40</v>
      </c>
      <c r="J10" s="52">
        <f>Submission!I53</f>
        <v>8830</v>
      </c>
      <c r="K10" s="29" t="s">
        <v>41</v>
      </c>
      <c r="L10" s="417">
        <f>H10*J10</f>
        <v>0</v>
      </c>
      <c r="M10" s="28"/>
      <c r="P10" s="502" t="b">
        <f>H10=""</f>
        <v>1</v>
      </c>
    </row>
    <row r="11" spans="1:16" s="12" customFormat="1" ht="9.9499999999999993" customHeight="1" x14ac:dyDescent="0.2">
      <c r="A11" s="23"/>
      <c r="B11" s="59"/>
      <c r="C11" s="59"/>
      <c r="D11" s="59"/>
      <c r="E11" s="59"/>
      <c r="F11" s="29"/>
      <c r="G11" s="27"/>
      <c r="H11" s="27"/>
      <c r="I11" s="52"/>
      <c r="J11" s="52"/>
      <c r="K11" s="29"/>
      <c r="L11" s="150"/>
      <c r="M11" s="28"/>
      <c r="P11" s="502"/>
    </row>
    <row r="12" spans="1:16" s="12" customFormat="1" ht="12" customHeight="1" x14ac:dyDescent="0.2">
      <c r="A12" s="23"/>
      <c r="B12" s="765" t="s">
        <v>60</v>
      </c>
      <c r="C12" s="765"/>
      <c r="D12" s="765"/>
      <c r="E12" s="765"/>
      <c r="F12" s="467"/>
      <c r="G12" s="27"/>
      <c r="H12" s="420"/>
      <c r="I12" s="52" t="s">
        <v>40</v>
      </c>
      <c r="J12" s="52">
        <f>Submission!I54</f>
        <v>8860</v>
      </c>
      <c r="K12" s="29" t="s">
        <v>41</v>
      </c>
      <c r="L12" s="417">
        <f>H12*J12</f>
        <v>0</v>
      </c>
      <c r="M12" s="28"/>
      <c r="P12" s="502" t="b">
        <f>H12=""</f>
        <v>1</v>
      </c>
    </row>
    <row r="13" spans="1:16" s="12" customFormat="1" ht="9.9499999999999993" customHeight="1" x14ac:dyDescent="0.2">
      <c r="A13" s="23"/>
      <c r="B13" s="27"/>
      <c r="C13" s="27"/>
      <c r="D13" s="27"/>
      <c r="E13" s="27"/>
      <c r="F13" s="29"/>
      <c r="G13" s="27"/>
      <c r="H13" s="32"/>
      <c r="I13" s="27"/>
      <c r="J13" s="29"/>
      <c r="K13" s="29"/>
      <c r="L13" s="151"/>
      <c r="M13" s="28"/>
      <c r="P13" s="502"/>
    </row>
    <row r="14" spans="1:16" s="12" customFormat="1" ht="12" customHeight="1" x14ac:dyDescent="0.2">
      <c r="A14" s="23"/>
      <c r="B14" s="770" t="s">
        <v>61</v>
      </c>
      <c r="C14" s="770"/>
      <c r="D14" s="770"/>
      <c r="E14" s="770"/>
      <c r="F14" s="467"/>
      <c r="G14" s="27"/>
      <c r="H14" s="420"/>
      <c r="I14" s="52" t="s">
        <v>40</v>
      </c>
      <c r="J14" s="52">
        <f>Submission!I55</f>
        <v>10300</v>
      </c>
      <c r="K14" s="29" t="s">
        <v>41</v>
      </c>
      <c r="L14" s="417">
        <f>H14*J14</f>
        <v>0</v>
      </c>
      <c r="M14" s="28"/>
      <c r="P14" s="502" t="b">
        <f>H14=""</f>
        <v>1</v>
      </c>
    </row>
    <row r="15" spans="1:16" s="12" customFormat="1" ht="9.9499999999999993" customHeight="1" x14ac:dyDescent="0.2">
      <c r="A15" s="23"/>
      <c r="B15" s="27"/>
      <c r="C15" s="27"/>
      <c r="D15" s="27"/>
      <c r="E15" s="27"/>
      <c r="F15" s="29"/>
      <c r="G15" s="27"/>
      <c r="H15" s="27"/>
      <c r="I15" s="27"/>
      <c r="J15" s="29"/>
      <c r="K15" s="29"/>
      <c r="L15" s="151"/>
      <c r="M15" s="28"/>
      <c r="P15" s="502"/>
    </row>
    <row r="16" spans="1:16" s="12" customFormat="1" ht="12" customHeight="1" x14ac:dyDescent="0.2">
      <c r="A16" s="23"/>
      <c r="B16" s="770" t="s">
        <v>75</v>
      </c>
      <c r="C16" s="770"/>
      <c r="D16" s="770"/>
      <c r="E16" s="770"/>
      <c r="F16" s="467"/>
      <c r="G16" s="27"/>
      <c r="H16" s="420"/>
      <c r="I16" s="52" t="s">
        <v>40</v>
      </c>
      <c r="J16" s="52">
        <f>Submission!I56</f>
        <v>9160</v>
      </c>
      <c r="K16" s="29" t="s">
        <v>41</v>
      </c>
      <c r="L16" s="417">
        <f>H16*J16</f>
        <v>0</v>
      </c>
      <c r="M16" s="28"/>
      <c r="P16" s="502" t="b">
        <f>H16=""</f>
        <v>1</v>
      </c>
    </row>
    <row r="17" spans="1:16" s="12" customFormat="1" ht="9.9499999999999993" customHeight="1" x14ac:dyDescent="0.2">
      <c r="A17" s="23"/>
      <c r="B17" s="59"/>
      <c r="C17" s="59"/>
      <c r="D17" s="59"/>
      <c r="E17" s="59"/>
      <c r="F17" s="29"/>
      <c r="G17" s="27"/>
      <c r="H17" s="32"/>
      <c r="I17" s="52"/>
      <c r="J17" s="52"/>
      <c r="K17" s="29"/>
      <c r="L17" s="151"/>
      <c r="M17" s="28"/>
      <c r="P17" s="502"/>
    </row>
    <row r="18" spans="1:16" s="12" customFormat="1" ht="12" customHeight="1" x14ac:dyDescent="0.2">
      <c r="A18" s="23"/>
      <c r="B18" s="770" t="s">
        <v>76</v>
      </c>
      <c r="C18" s="770"/>
      <c r="D18" s="770"/>
      <c r="E18" s="770"/>
      <c r="F18" s="467"/>
      <c r="G18" s="27"/>
      <c r="H18" s="420"/>
      <c r="I18" s="52" t="s">
        <v>40</v>
      </c>
      <c r="J18" s="52">
        <f>Submission!I57</f>
        <v>9300</v>
      </c>
      <c r="K18" s="29" t="s">
        <v>41</v>
      </c>
      <c r="L18" s="417">
        <f>H18*J18</f>
        <v>0</v>
      </c>
      <c r="M18" s="28"/>
      <c r="P18" s="502" t="b">
        <f>H18=""</f>
        <v>1</v>
      </c>
    </row>
    <row r="19" spans="1:16" s="12" customFormat="1" ht="9.9499999999999993" customHeight="1" x14ac:dyDescent="0.2">
      <c r="A19" s="23"/>
      <c r="B19" s="59"/>
      <c r="C19" s="59"/>
      <c r="D19" s="59"/>
      <c r="E19" s="59"/>
      <c r="F19" s="29"/>
      <c r="G19" s="27"/>
      <c r="H19" s="27"/>
      <c r="I19" s="52"/>
      <c r="J19" s="64"/>
      <c r="K19" s="29"/>
      <c r="L19" s="150"/>
      <c r="M19" s="28"/>
      <c r="P19" s="502"/>
    </row>
    <row r="20" spans="1:16" s="12" customFormat="1" ht="15" customHeight="1" x14ac:dyDescent="0.2">
      <c r="A20" s="23"/>
      <c r="B20" s="27"/>
      <c r="C20" s="27"/>
      <c r="D20" s="27"/>
      <c r="E20" s="27"/>
      <c r="F20" s="774" t="s">
        <v>173</v>
      </c>
      <c r="G20" s="768"/>
      <c r="H20" s="768"/>
      <c r="I20" s="768"/>
      <c r="J20" s="768"/>
      <c r="K20" s="29" t="s">
        <v>41</v>
      </c>
      <c r="L20" s="417">
        <f>SUM(L18,L16,L14,L12,L10,L8,L6)</f>
        <v>0</v>
      </c>
      <c r="M20" s="28"/>
      <c r="P20" s="502"/>
    </row>
    <row r="21" spans="1:16" ht="7.15" customHeight="1" x14ac:dyDescent="0.2">
      <c r="A21" s="31"/>
      <c r="B21" s="33"/>
      <c r="C21" s="33"/>
      <c r="D21" s="33"/>
      <c r="E21" s="33"/>
      <c r="F21" s="34"/>
      <c r="G21" s="33"/>
      <c r="H21" s="33"/>
      <c r="I21" s="33"/>
      <c r="J21" s="33"/>
      <c r="K21" s="34"/>
      <c r="L21" s="33"/>
      <c r="M21" s="35"/>
    </row>
    <row r="22" spans="1:16" ht="15" customHeight="1" x14ac:dyDescent="0.2">
      <c r="A22" s="31"/>
      <c r="B22" s="766" t="s">
        <v>167</v>
      </c>
      <c r="C22" s="766"/>
      <c r="D22" s="766"/>
      <c r="E22" s="766"/>
      <c r="F22" s="766"/>
      <c r="G22" s="766"/>
      <c r="H22" s="766"/>
      <c r="I22" s="766"/>
      <c r="J22" s="766"/>
      <c r="K22" s="766"/>
      <c r="L22" s="766"/>
      <c r="M22" s="35"/>
    </row>
    <row r="23" spans="1:16" s="12" customFormat="1" ht="18.75" customHeight="1" x14ac:dyDescent="0.2">
      <c r="A23" s="23"/>
      <c r="B23" s="497"/>
      <c r="C23" s="64"/>
      <c r="D23" s="107"/>
      <c r="E23" s="107"/>
      <c r="F23" s="107"/>
      <c r="G23" s="107"/>
      <c r="H23" s="107"/>
      <c r="I23" s="107"/>
      <c r="J23" s="107"/>
      <c r="K23" s="29"/>
      <c r="L23" s="27"/>
      <c r="M23" s="28"/>
      <c r="P23" s="502" t="b">
        <f>(L39=0)</f>
        <v>1</v>
      </c>
    </row>
    <row r="24" spans="1:16" s="12" customFormat="1" ht="17.25" customHeight="1" x14ac:dyDescent="0.2">
      <c r="A24" s="23"/>
      <c r="B24" s="27"/>
      <c r="C24" s="27"/>
      <c r="D24" s="27"/>
      <c r="E24" s="27"/>
      <c r="F24" s="29" t="s">
        <v>37</v>
      </c>
      <c r="G24" s="29"/>
      <c r="H24" s="37" t="s">
        <v>101</v>
      </c>
      <c r="I24" s="29"/>
      <c r="J24" s="29" t="s">
        <v>38</v>
      </c>
      <c r="K24" s="29"/>
      <c r="L24" s="433" t="s">
        <v>479</v>
      </c>
      <c r="M24" s="28"/>
      <c r="P24" s="502"/>
    </row>
    <row r="25" spans="1:16" s="12" customFormat="1" ht="12" customHeight="1" x14ac:dyDescent="0.2">
      <c r="A25" s="23"/>
      <c r="B25" s="765" t="s">
        <v>57</v>
      </c>
      <c r="C25" s="765"/>
      <c r="D25" s="765"/>
      <c r="E25" s="765"/>
      <c r="F25" s="467"/>
      <c r="G25" s="27"/>
      <c r="H25" s="420"/>
      <c r="I25" s="52" t="s">
        <v>40</v>
      </c>
      <c r="J25" s="52">
        <f>J6</f>
        <v>7390</v>
      </c>
      <c r="K25" s="29" t="s">
        <v>41</v>
      </c>
      <c r="L25" s="417">
        <f>H25*J25</f>
        <v>0</v>
      </c>
      <c r="M25" s="28"/>
      <c r="P25" s="502" t="b">
        <f>H25=""</f>
        <v>1</v>
      </c>
    </row>
    <row r="26" spans="1:16" s="12" customFormat="1" ht="9.9499999999999993" customHeight="1" x14ac:dyDescent="0.2">
      <c r="A26" s="23"/>
      <c r="B26" s="27"/>
      <c r="C26" s="27"/>
      <c r="D26" s="27"/>
      <c r="E26" s="27"/>
      <c r="F26" s="29"/>
      <c r="G26" s="27"/>
      <c r="H26" s="27"/>
      <c r="I26" s="27"/>
      <c r="J26" s="29"/>
      <c r="K26" s="29"/>
      <c r="L26" s="150"/>
      <c r="M26" s="28"/>
      <c r="P26" s="502"/>
    </row>
    <row r="27" spans="1:16" s="12" customFormat="1" ht="12" customHeight="1" x14ac:dyDescent="0.2">
      <c r="A27" s="23"/>
      <c r="B27" s="770" t="s">
        <v>58</v>
      </c>
      <c r="C27" s="770"/>
      <c r="D27" s="770"/>
      <c r="E27" s="770"/>
      <c r="F27" s="467"/>
      <c r="G27" s="27"/>
      <c r="H27" s="420"/>
      <c r="I27" s="52" t="s">
        <v>40</v>
      </c>
      <c r="J27" s="52">
        <f>J8</f>
        <v>12200</v>
      </c>
      <c r="K27" s="29" t="s">
        <v>41</v>
      </c>
      <c r="L27" s="417">
        <f>H27*J27</f>
        <v>0</v>
      </c>
      <c r="M27" s="28"/>
      <c r="P27" s="502" t="b">
        <f>H27=""</f>
        <v>1</v>
      </c>
    </row>
    <row r="28" spans="1:16" s="12" customFormat="1" ht="9.9499999999999993" customHeight="1" x14ac:dyDescent="0.2">
      <c r="A28" s="23"/>
      <c r="B28" s="27"/>
      <c r="C28" s="27"/>
      <c r="D28" s="27"/>
      <c r="E28" s="27"/>
      <c r="F28" s="29"/>
      <c r="G28" s="27"/>
      <c r="H28" s="27"/>
      <c r="I28" s="27"/>
      <c r="J28" s="29"/>
      <c r="K28" s="29"/>
      <c r="L28" s="150"/>
      <c r="M28" s="28"/>
      <c r="P28" s="502"/>
    </row>
    <row r="29" spans="1:16" s="12" customFormat="1" ht="12" customHeight="1" x14ac:dyDescent="0.2">
      <c r="A29" s="23"/>
      <c r="B29" s="770" t="s">
        <v>59</v>
      </c>
      <c r="C29" s="770"/>
      <c r="D29" s="770"/>
      <c r="E29" s="770"/>
      <c r="F29" s="467"/>
      <c r="G29" s="27"/>
      <c r="H29" s="420"/>
      <c r="I29" s="52" t="s">
        <v>40</v>
      </c>
      <c r="J29" s="52">
        <f>J10</f>
        <v>8830</v>
      </c>
      <c r="K29" s="29" t="s">
        <v>41</v>
      </c>
      <c r="L29" s="417">
        <f>H29*J29</f>
        <v>0</v>
      </c>
      <c r="M29" s="28"/>
      <c r="P29" s="502" t="b">
        <f>H29=""</f>
        <v>1</v>
      </c>
    </row>
    <row r="30" spans="1:16" s="12" customFormat="1" ht="9.9499999999999993" customHeight="1" x14ac:dyDescent="0.2">
      <c r="A30" s="23"/>
      <c r="B30" s="59"/>
      <c r="C30" s="59"/>
      <c r="D30" s="59"/>
      <c r="E30" s="59"/>
      <c r="F30" s="29"/>
      <c r="G30" s="27"/>
      <c r="H30" s="27"/>
      <c r="I30" s="52"/>
      <c r="J30" s="52"/>
      <c r="K30" s="29"/>
      <c r="L30" s="150"/>
      <c r="M30" s="28"/>
      <c r="P30" s="502"/>
    </row>
    <row r="31" spans="1:16" s="12" customFormat="1" ht="12" customHeight="1" x14ac:dyDescent="0.2">
      <c r="A31" s="23"/>
      <c r="B31" s="765" t="s">
        <v>60</v>
      </c>
      <c r="C31" s="765"/>
      <c r="D31" s="765"/>
      <c r="E31" s="765"/>
      <c r="F31" s="467"/>
      <c r="G31" s="27"/>
      <c r="H31" s="420"/>
      <c r="I31" s="52" t="s">
        <v>40</v>
      </c>
      <c r="J31" s="52">
        <f>J12</f>
        <v>8860</v>
      </c>
      <c r="K31" s="29" t="s">
        <v>41</v>
      </c>
      <c r="L31" s="417">
        <f>H31*J31</f>
        <v>0</v>
      </c>
      <c r="M31" s="28"/>
      <c r="P31" s="502" t="b">
        <f>H31=""</f>
        <v>1</v>
      </c>
    </row>
    <row r="32" spans="1:16" s="12" customFormat="1" ht="9.9499999999999993" customHeight="1" x14ac:dyDescent="0.2">
      <c r="A32" s="23"/>
      <c r="B32" s="27"/>
      <c r="C32" s="27"/>
      <c r="D32" s="27"/>
      <c r="E32" s="27"/>
      <c r="F32" s="29"/>
      <c r="G32" s="27"/>
      <c r="H32" s="27"/>
      <c r="I32" s="27"/>
      <c r="J32" s="29"/>
      <c r="K32" s="29"/>
      <c r="L32" s="151"/>
      <c r="M32" s="28"/>
      <c r="P32" s="502"/>
    </row>
    <row r="33" spans="1:16" s="12" customFormat="1" ht="12" customHeight="1" x14ac:dyDescent="0.2">
      <c r="A33" s="23"/>
      <c r="B33" s="770" t="s">
        <v>61</v>
      </c>
      <c r="C33" s="770"/>
      <c r="D33" s="770"/>
      <c r="E33" s="770"/>
      <c r="F33" s="467"/>
      <c r="G33" s="27"/>
      <c r="H33" s="420"/>
      <c r="I33" s="52" t="s">
        <v>40</v>
      </c>
      <c r="J33" s="52">
        <f>J14</f>
        <v>10300</v>
      </c>
      <c r="K33" s="29" t="s">
        <v>41</v>
      </c>
      <c r="L33" s="417">
        <f>H33*J33</f>
        <v>0</v>
      </c>
      <c r="M33" s="28"/>
      <c r="P33" s="502" t="b">
        <f>H33=""</f>
        <v>1</v>
      </c>
    </row>
    <row r="34" spans="1:16" s="12" customFormat="1" ht="9.9499999999999993" customHeight="1" x14ac:dyDescent="0.2">
      <c r="A34" s="23"/>
      <c r="B34" s="27"/>
      <c r="C34" s="27"/>
      <c r="D34" s="27"/>
      <c r="E34" s="27"/>
      <c r="F34" s="29"/>
      <c r="G34" s="27"/>
      <c r="H34" s="32"/>
      <c r="I34" s="27"/>
      <c r="J34" s="29"/>
      <c r="K34" s="29"/>
      <c r="L34" s="151"/>
      <c r="M34" s="28"/>
      <c r="P34" s="502"/>
    </row>
    <row r="35" spans="1:16" s="12" customFormat="1" ht="12" customHeight="1" x14ac:dyDescent="0.2">
      <c r="A35" s="23"/>
      <c r="B35" s="770" t="s">
        <v>75</v>
      </c>
      <c r="C35" s="770"/>
      <c r="D35" s="770"/>
      <c r="E35" s="770"/>
      <c r="F35" s="467"/>
      <c r="G35" s="27"/>
      <c r="H35" s="420"/>
      <c r="I35" s="52" t="s">
        <v>40</v>
      </c>
      <c r="J35" s="52">
        <f>J16</f>
        <v>9160</v>
      </c>
      <c r="K35" s="29" t="s">
        <v>41</v>
      </c>
      <c r="L35" s="417">
        <f>H35*J35</f>
        <v>0</v>
      </c>
      <c r="M35" s="28"/>
      <c r="P35" s="502" t="b">
        <f>H35=""</f>
        <v>1</v>
      </c>
    </row>
    <row r="36" spans="1:16" s="12" customFormat="1" ht="9.9499999999999993" customHeight="1" x14ac:dyDescent="0.2">
      <c r="A36" s="23"/>
      <c r="B36" s="59"/>
      <c r="C36" s="59"/>
      <c r="D36" s="59"/>
      <c r="E36" s="59"/>
      <c r="F36" s="29"/>
      <c r="G36" s="27"/>
      <c r="H36" s="27"/>
      <c r="I36" s="52"/>
      <c r="J36" s="52"/>
      <c r="K36" s="29"/>
      <c r="L36" s="151"/>
      <c r="M36" s="28"/>
      <c r="P36" s="502"/>
    </row>
    <row r="37" spans="1:16" s="12" customFormat="1" ht="12" customHeight="1" x14ac:dyDescent="0.2">
      <c r="A37" s="23"/>
      <c r="B37" s="770" t="s">
        <v>76</v>
      </c>
      <c r="C37" s="770"/>
      <c r="D37" s="770"/>
      <c r="E37" s="770"/>
      <c r="F37" s="467"/>
      <c r="G37" s="27"/>
      <c r="H37" s="420"/>
      <c r="I37" s="52" t="s">
        <v>40</v>
      </c>
      <c r="J37" s="52">
        <f>J18</f>
        <v>9300</v>
      </c>
      <c r="K37" s="29" t="s">
        <v>41</v>
      </c>
      <c r="L37" s="417">
        <f>H37*J37</f>
        <v>0</v>
      </c>
      <c r="M37" s="28"/>
      <c r="P37" s="502" t="b">
        <f>H37=""</f>
        <v>1</v>
      </c>
    </row>
    <row r="38" spans="1:16" s="12" customFormat="1" ht="9.9499999999999993" customHeight="1" x14ac:dyDescent="0.2">
      <c r="A38" s="23"/>
      <c r="B38" s="59"/>
      <c r="C38" s="59"/>
      <c r="D38" s="59"/>
      <c r="E38" s="59"/>
      <c r="F38" s="29"/>
      <c r="G38" s="27"/>
      <c r="H38" s="27"/>
      <c r="I38" s="52"/>
      <c r="J38" s="64"/>
      <c r="K38" s="29"/>
      <c r="L38" s="150"/>
      <c r="M38" s="28"/>
      <c r="P38" s="502"/>
    </row>
    <row r="39" spans="1:16" s="12" customFormat="1" ht="15" customHeight="1" x14ac:dyDescent="0.2">
      <c r="A39" s="23"/>
      <c r="B39" s="27"/>
      <c r="C39" s="27"/>
      <c r="D39" s="27"/>
      <c r="E39" s="27"/>
      <c r="F39" s="774" t="s">
        <v>174</v>
      </c>
      <c r="G39" s="768"/>
      <c r="H39" s="768"/>
      <c r="I39" s="768"/>
      <c r="J39" s="768"/>
      <c r="K39" s="29" t="s">
        <v>41</v>
      </c>
      <c r="L39" s="417">
        <f>SUM(L37,L35,L33,L31,L29,L27,L25)</f>
        <v>0</v>
      </c>
      <c r="M39" s="28"/>
      <c r="P39" s="502"/>
    </row>
    <row r="40" spans="1:16" s="12" customFormat="1" ht="6" customHeight="1" x14ac:dyDescent="0.2">
      <c r="A40" s="23"/>
      <c r="B40" s="57"/>
      <c r="C40" s="57"/>
      <c r="D40" s="57"/>
      <c r="E40" s="57"/>
      <c r="F40" s="34"/>
      <c r="G40" s="57"/>
      <c r="H40" s="57"/>
      <c r="I40" s="57"/>
      <c r="J40" s="57"/>
      <c r="K40" s="34"/>
      <c r="L40" s="152"/>
      <c r="M40" s="28"/>
      <c r="P40" s="502"/>
    </row>
    <row r="41" spans="1:16" ht="12" x14ac:dyDescent="0.2">
      <c r="A41" s="23"/>
      <c r="B41" s="766" t="s">
        <v>265</v>
      </c>
      <c r="C41" s="779"/>
      <c r="D41" s="779"/>
      <c r="E41" s="779"/>
      <c r="F41" s="779"/>
      <c r="G41" s="779"/>
      <c r="H41" s="779"/>
      <c r="I41" s="779"/>
      <c r="J41" s="779"/>
      <c r="K41" s="779"/>
      <c r="L41" s="151"/>
      <c r="M41" s="99"/>
    </row>
    <row r="42" spans="1:16" s="12" customFormat="1" ht="12" customHeight="1" x14ac:dyDescent="0.2">
      <c r="A42" s="23"/>
      <c r="B42" s="27"/>
      <c r="C42" s="27"/>
      <c r="D42" s="27"/>
      <c r="E42" s="27"/>
      <c r="F42" s="29" t="s">
        <v>37</v>
      </c>
      <c r="G42" s="29"/>
      <c r="H42" s="37" t="s">
        <v>101</v>
      </c>
      <c r="I42" s="29"/>
      <c r="J42" s="29" t="s">
        <v>38</v>
      </c>
      <c r="K42" s="29"/>
      <c r="L42" s="433" t="s">
        <v>479</v>
      </c>
      <c r="M42" s="28"/>
      <c r="P42" s="502"/>
    </row>
    <row r="43" spans="1:16" s="12" customFormat="1" ht="12" customHeight="1" x14ac:dyDescent="0.2">
      <c r="A43" s="23"/>
      <c r="B43" s="777" t="s">
        <v>77</v>
      </c>
      <c r="C43" s="778"/>
      <c r="D43" s="778"/>
      <c r="E43" s="778"/>
      <c r="F43" s="467"/>
      <c r="G43" s="27"/>
      <c r="H43" s="420"/>
      <c r="I43" s="52" t="s">
        <v>40</v>
      </c>
      <c r="J43" s="52">
        <f>Submission!I50</f>
        <v>22800</v>
      </c>
      <c r="K43" s="29" t="s">
        <v>41</v>
      </c>
      <c r="L43" s="417">
        <f>H43*J43</f>
        <v>0</v>
      </c>
      <c r="M43" s="28"/>
      <c r="P43" s="502" t="b">
        <f>H43=""</f>
        <v>1</v>
      </c>
    </row>
    <row r="44" spans="1:16" ht="18" customHeight="1" x14ac:dyDescent="0.2">
      <c r="A44" s="23"/>
      <c r="B44" s="772" t="s">
        <v>266</v>
      </c>
      <c r="C44" s="773"/>
      <c r="D44" s="773"/>
      <c r="E44" s="773"/>
      <c r="F44" s="773"/>
      <c r="G44" s="773"/>
      <c r="H44" s="773"/>
      <c r="I44" s="773"/>
      <c r="J44" s="773"/>
      <c r="K44" s="773"/>
      <c r="L44" s="151"/>
      <c r="M44" s="35"/>
    </row>
    <row r="45" spans="1:16" s="12" customFormat="1" ht="12" customHeight="1" x14ac:dyDescent="0.2">
      <c r="A45" s="23"/>
      <c r="B45" s="27"/>
      <c r="C45" s="27"/>
      <c r="D45" s="27"/>
      <c r="E45" s="27"/>
      <c r="F45" s="29" t="s">
        <v>37</v>
      </c>
      <c r="G45" s="29"/>
      <c r="H45" s="37" t="s">
        <v>101</v>
      </c>
      <c r="I45" s="29"/>
      <c r="J45" s="29" t="s">
        <v>38</v>
      </c>
      <c r="K45" s="29"/>
      <c r="L45" s="433" t="s">
        <v>479</v>
      </c>
      <c r="M45" s="28"/>
      <c r="P45" s="502"/>
    </row>
    <row r="46" spans="1:16" s="12" customFormat="1" ht="12" customHeight="1" x14ac:dyDescent="0.2">
      <c r="A46" s="23"/>
      <c r="B46" s="777" t="s">
        <v>77</v>
      </c>
      <c r="C46" s="778"/>
      <c r="D46" s="778"/>
      <c r="E46" s="778"/>
      <c r="F46" s="467"/>
      <c r="G46" s="27"/>
      <c r="H46" s="420"/>
      <c r="I46" s="52" t="s">
        <v>40</v>
      </c>
      <c r="J46" s="52">
        <f>J43</f>
        <v>22800</v>
      </c>
      <c r="K46" s="29" t="s">
        <v>41</v>
      </c>
      <c r="L46" s="417">
        <f>H46*J46</f>
        <v>0</v>
      </c>
      <c r="M46" s="28"/>
      <c r="P46" s="502" t="b">
        <f>H46=""</f>
        <v>1</v>
      </c>
    </row>
    <row r="47" spans="1:16" ht="11.25" customHeight="1" x14ac:dyDescent="0.2">
      <c r="A47" s="31"/>
      <c r="B47" s="33"/>
      <c r="C47" s="33"/>
      <c r="D47" s="33"/>
      <c r="E47" s="33"/>
      <c r="F47" s="70"/>
      <c r="G47" s="109"/>
      <c r="H47" s="109"/>
      <c r="I47" s="109"/>
      <c r="J47" s="109"/>
      <c r="K47" s="34"/>
      <c r="L47" s="152"/>
      <c r="M47" s="35"/>
    </row>
    <row r="48" spans="1:16" s="12" customFormat="1" ht="15" customHeight="1" x14ac:dyDescent="0.2">
      <c r="A48" s="242"/>
      <c r="B48" s="766" t="s">
        <v>267</v>
      </c>
      <c r="C48" s="773"/>
      <c r="D48" s="773"/>
      <c r="E48" s="773"/>
      <c r="F48" s="773"/>
      <c r="G48" s="773"/>
      <c r="H48" s="773"/>
      <c r="I48" s="773"/>
      <c r="J48" s="773"/>
      <c r="K48" s="773"/>
      <c r="L48" s="150"/>
      <c r="M48" s="28"/>
      <c r="P48" s="502"/>
    </row>
    <row r="49" spans="1:13" ht="22.5" customHeight="1" x14ac:dyDescent="0.2">
      <c r="A49" s="31"/>
      <c r="B49" s="32"/>
      <c r="C49" s="32"/>
      <c r="D49" s="32"/>
      <c r="E49" s="32"/>
      <c r="F49" s="29"/>
      <c r="G49" s="37"/>
      <c r="H49" s="564" t="s">
        <v>482</v>
      </c>
      <c r="I49" s="32"/>
      <c r="J49" s="564" t="s">
        <v>481</v>
      </c>
      <c r="K49" s="107"/>
      <c r="L49" s="434" t="s">
        <v>480</v>
      </c>
      <c r="M49" s="35"/>
    </row>
    <row r="50" spans="1:13" ht="19.350000000000001" customHeight="1" x14ac:dyDescent="0.2">
      <c r="A50" s="31"/>
      <c r="B50" s="775" t="s">
        <v>110</v>
      </c>
      <c r="C50" s="776"/>
      <c r="D50" s="776"/>
      <c r="E50" s="776"/>
      <c r="F50" s="29"/>
      <c r="G50" s="150"/>
      <c r="H50" s="417">
        <f>'Section B2'!$I$32</f>
        <v>0</v>
      </c>
      <c r="I50" s="32"/>
      <c r="J50" s="418">
        <f>'Section B2'!$I$64</f>
        <v>0</v>
      </c>
      <c r="K50" s="150"/>
      <c r="L50" s="417">
        <f>SUM(H50,J50)</f>
        <v>0</v>
      </c>
      <c r="M50" s="35"/>
    </row>
    <row r="51" spans="1:13" x14ac:dyDescent="0.2">
      <c r="A51" s="31"/>
      <c r="B51" s="32"/>
      <c r="C51" s="32"/>
      <c r="D51" s="32"/>
      <c r="E51" s="32"/>
      <c r="F51" s="29"/>
      <c r="G51" s="32"/>
      <c r="H51" s="32"/>
      <c r="I51" s="32"/>
      <c r="J51" s="27"/>
      <c r="K51" s="32"/>
      <c r="L51" s="150"/>
      <c r="M51" s="35"/>
    </row>
    <row r="52" spans="1:13" ht="19.350000000000001" customHeight="1" x14ac:dyDescent="0.2">
      <c r="A52" s="31"/>
      <c r="B52" s="775" t="s">
        <v>109</v>
      </c>
      <c r="C52" s="776"/>
      <c r="D52" s="776"/>
      <c r="E52" s="776"/>
      <c r="F52" s="29"/>
      <c r="G52" s="150"/>
      <c r="H52" s="417">
        <f>$L$20</f>
        <v>0</v>
      </c>
      <c r="I52" s="32"/>
      <c r="J52" s="418">
        <f>$L$39</f>
        <v>0</v>
      </c>
      <c r="K52" s="150"/>
      <c r="L52" s="417">
        <f>SUM(H52,J52)</f>
        <v>0</v>
      </c>
      <c r="M52" s="35"/>
    </row>
    <row r="53" spans="1:13" x14ac:dyDescent="0.2">
      <c r="A53" s="31"/>
      <c r="B53" s="32"/>
      <c r="C53" s="32"/>
      <c r="D53" s="32"/>
      <c r="E53" s="32"/>
      <c r="F53" s="29"/>
      <c r="G53" s="32"/>
      <c r="H53" s="32"/>
      <c r="I53" s="32"/>
      <c r="J53" s="27"/>
      <c r="K53" s="32"/>
      <c r="L53" s="150"/>
      <c r="M53" s="35"/>
    </row>
    <row r="54" spans="1:13" ht="19.350000000000001" customHeight="1" x14ac:dyDescent="0.2">
      <c r="A54" s="31"/>
      <c r="B54" s="775" t="s">
        <v>127</v>
      </c>
      <c r="C54" s="776"/>
      <c r="D54" s="776"/>
      <c r="E54" s="776"/>
      <c r="F54" s="29"/>
      <c r="G54" s="150"/>
      <c r="H54" s="417">
        <f>$L$43</f>
        <v>0</v>
      </c>
      <c r="I54" s="32"/>
      <c r="J54" s="418">
        <f>$L$46</f>
        <v>0</v>
      </c>
      <c r="K54" s="421"/>
      <c r="L54" s="417">
        <f>SUM(H54,J54)</f>
        <v>0</v>
      </c>
      <c r="M54" s="35"/>
    </row>
    <row r="55" spans="1:13" ht="10.5" customHeight="1" x14ac:dyDescent="0.2">
      <c r="A55" s="31"/>
      <c r="B55" s="32"/>
      <c r="C55" s="32"/>
      <c r="D55" s="32"/>
      <c r="E55" s="32"/>
      <c r="F55" s="29"/>
      <c r="G55" s="32"/>
      <c r="H55" s="32"/>
      <c r="I55" s="32"/>
      <c r="J55" s="32"/>
      <c r="K55" s="29"/>
      <c r="L55" s="32"/>
      <c r="M55" s="35"/>
    </row>
    <row r="56" spans="1:13" ht="12.75" x14ac:dyDescent="0.2">
      <c r="A56" s="31"/>
      <c r="B56" s="652" t="str">
        <f>LEFT(CONCATENATE(Submission!$C$15," - ", 'Section A1'!$B$5),95)</f>
        <v xml:space="preserve"> - </v>
      </c>
      <c r="C56" s="641"/>
      <c r="D56" s="641"/>
      <c r="E56" s="641"/>
      <c r="F56" s="642"/>
      <c r="G56" s="641"/>
      <c r="H56" s="641"/>
      <c r="I56" s="641"/>
      <c r="J56" s="641"/>
      <c r="K56" s="642"/>
      <c r="L56" s="643"/>
      <c r="M56" s="35"/>
    </row>
    <row r="57" spans="1:13" ht="12" thickBot="1" x14ac:dyDescent="0.25">
      <c r="A57" s="40"/>
      <c r="B57" s="41"/>
      <c r="C57" s="41"/>
      <c r="D57" s="41"/>
      <c r="E57" s="41"/>
      <c r="F57" s="42"/>
      <c r="G57" s="41"/>
      <c r="H57" s="41"/>
      <c r="I57" s="41"/>
      <c r="J57" s="41"/>
      <c r="K57" s="42"/>
      <c r="L57" s="41"/>
      <c r="M57" s="43"/>
    </row>
  </sheetData>
  <sheetProtection password="EBAD" sheet="1"/>
  <mergeCells count="27">
    <mergeCell ref="B12:E12"/>
    <mergeCell ref="B33:E33"/>
    <mergeCell ref="B35:E35"/>
    <mergeCell ref="B37:E37"/>
    <mergeCell ref="B29:E29"/>
    <mergeCell ref="B31:E31"/>
    <mergeCell ref="B14:E14"/>
    <mergeCell ref="B16:E16"/>
    <mergeCell ref="B18:E18"/>
    <mergeCell ref="B25:E25"/>
    <mergeCell ref="B27:E27"/>
    <mergeCell ref="A1:M1"/>
    <mergeCell ref="F20:J20"/>
    <mergeCell ref="B54:E54"/>
    <mergeCell ref="B50:E50"/>
    <mergeCell ref="B52:E52"/>
    <mergeCell ref="B46:E46"/>
    <mergeCell ref="B48:K48"/>
    <mergeCell ref="F39:J39"/>
    <mergeCell ref="B41:K41"/>
    <mergeCell ref="B44:K44"/>
    <mergeCell ref="B3:L3"/>
    <mergeCell ref="B22:L22"/>
    <mergeCell ref="B43:E43"/>
    <mergeCell ref="B6:E6"/>
    <mergeCell ref="B8:E8"/>
    <mergeCell ref="B10:E10"/>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4" r:id="rId4" name="Check Box 8">
              <controlPr defaultSize="0" autoFill="0" autoLine="0" autoPict="0">
                <anchor moveWithCells="1">
                  <from>
                    <xdr:col>1</xdr:col>
                    <xdr:colOff>0</xdr:colOff>
                    <xdr:row>3</xdr:row>
                    <xdr:rowOff>0</xdr:rowOff>
                  </from>
                  <to>
                    <xdr:col>8</xdr:col>
                    <xdr:colOff>9525</xdr:colOff>
                    <xdr:row>4</xdr:row>
                    <xdr:rowOff>28575</xdr:rowOff>
                  </to>
                </anchor>
              </controlPr>
            </control>
          </mc:Choice>
        </mc:AlternateContent>
        <mc:AlternateContent xmlns:mc="http://schemas.openxmlformats.org/markup-compatibility/2006">
          <mc:Choice Requires="x14">
            <control shapeId="14345" r:id="rId5" name="Check Box 9">
              <controlPr defaultSize="0" autoFill="0" autoLine="0" autoPict="0">
                <anchor moveWithCells="1">
                  <from>
                    <xdr:col>5</xdr:col>
                    <xdr:colOff>19050</xdr:colOff>
                    <xdr:row>4</xdr:row>
                    <xdr:rowOff>161925</xdr:rowOff>
                  </from>
                  <to>
                    <xdr:col>6</xdr:col>
                    <xdr:colOff>95250</xdr:colOff>
                    <xdr:row>6</xdr:row>
                    <xdr:rowOff>38100</xdr:rowOff>
                  </to>
                </anchor>
              </controlPr>
            </control>
          </mc:Choice>
        </mc:AlternateContent>
        <mc:AlternateContent xmlns:mc="http://schemas.openxmlformats.org/markup-compatibility/2006">
          <mc:Choice Requires="x14">
            <control shapeId="14346" r:id="rId6" name="Check Box 10">
              <controlPr defaultSize="0" autoFill="0" autoLine="0" autoPict="0">
                <anchor moveWithCells="1">
                  <from>
                    <xdr:col>5</xdr:col>
                    <xdr:colOff>19050</xdr:colOff>
                    <xdr:row>6</xdr:row>
                    <xdr:rowOff>95250</xdr:rowOff>
                  </from>
                  <to>
                    <xdr:col>6</xdr:col>
                    <xdr:colOff>95250</xdr:colOff>
                    <xdr:row>8</xdr:row>
                    <xdr:rowOff>38100</xdr:rowOff>
                  </to>
                </anchor>
              </controlPr>
            </control>
          </mc:Choice>
        </mc:AlternateContent>
        <mc:AlternateContent xmlns:mc="http://schemas.openxmlformats.org/markup-compatibility/2006">
          <mc:Choice Requires="x14">
            <control shapeId="14347" r:id="rId7" name="Check Box 11">
              <controlPr defaultSize="0" autoFill="0" autoLine="0" autoPict="0">
                <anchor moveWithCells="1">
                  <from>
                    <xdr:col>5</xdr:col>
                    <xdr:colOff>19050</xdr:colOff>
                    <xdr:row>8</xdr:row>
                    <xdr:rowOff>95250</xdr:rowOff>
                  </from>
                  <to>
                    <xdr:col>6</xdr:col>
                    <xdr:colOff>95250</xdr:colOff>
                    <xdr:row>10</xdr:row>
                    <xdr:rowOff>38100</xdr:rowOff>
                  </to>
                </anchor>
              </controlPr>
            </control>
          </mc:Choice>
        </mc:AlternateContent>
        <mc:AlternateContent xmlns:mc="http://schemas.openxmlformats.org/markup-compatibility/2006">
          <mc:Choice Requires="x14">
            <control shapeId="14348" r:id="rId8" name="Check Box 12">
              <controlPr defaultSize="0" autoFill="0" autoLine="0" autoPict="0">
                <anchor moveWithCells="1">
                  <from>
                    <xdr:col>5</xdr:col>
                    <xdr:colOff>19050</xdr:colOff>
                    <xdr:row>10</xdr:row>
                    <xdr:rowOff>95250</xdr:rowOff>
                  </from>
                  <to>
                    <xdr:col>6</xdr:col>
                    <xdr:colOff>95250</xdr:colOff>
                    <xdr:row>12</xdr:row>
                    <xdr:rowOff>38100</xdr:rowOff>
                  </to>
                </anchor>
              </controlPr>
            </control>
          </mc:Choice>
        </mc:AlternateContent>
        <mc:AlternateContent xmlns:mc="http://schemas.openxmlformats.org/markup-compatibility/2006">
          <mc:Choice Requires="x14">
            <control shapeId="14349" r:id="rId9" name="Check Box 13">
              <controlPr defaultSize="0" autoFill="0" autoLine="0" autoPict="0">
                <anchor moveWithCells="1">
                  <from>
                    <xdr:col>5</xdr:col>
                    <xdr:colOff>19050</xdr:colOff>
                    <xdr:row>12</xdr:row>
                    <xdr:rowOff>95250</xdr:rowOff>
                  </from>
                  <to>
                    <xdr:col>6</xdr:col>
                    <xdr:colOff>95250</xdr:colOff>
                    <xdr:row>14</xdr:row>
                    <xdr:rowOff>38100</xdr:rowOff>
                  </to>
                </anchor>
              </controlPr>
            </control>
          </mc:Choice>
        </mc:AlternateContent>
        <mc:AlternateContent xmlns:mc="http://schemas.openxmlformats.org/markup-compatibility/2006">
          <mc:Choice Requires="x14">
            <control shapeId="14350" r:id="rId10" name="Check Box 14">
              <controlPr defaultSize="0" autoFill="0" autoLine="0" autoPict="0">
                <anchor moveWithCells="1">
                  <from>
                    <xdr:col>5</xdr:col>
                    <xdr:colOff>19050</xdr:colOff>
                    <xdr:row>14</xdr:row>
                    <xdr:rowOff>95250</xdr:rowOff>
                  </from>
                  <to>
                    <xdr:col>6</xdr:col>
                    <xdr:colOff>95250</xdr:colOff>
                    <xdr:row>16</xdr:row>
                    <xdr:rowOff>38100</xdr:rowOff>
                  </to>
                </anchor>
              </controlPr>
            </control>
          </mc:Choice>
        </mc:AlternateContent>
        <mc:AlternateContent xmlns:mc="http://schemas.openxmlformats.org/markup-compatibility/2006">
          <mc:Choice Requires="x14">
            <control shapeId="14351" r:id="rId11" name="Check Box 15">
              <controlPr defaultSize="0" autoFill="0" autoLine="0" autoPict="0">
                <anchor moveWithCells="1">
                  <from>
                    <xdr:col>5</xdr:col>
                    <xdr:colOff>28575</xdr:colOff>
                    <xdr:row>16</xdr:row>
                    <xdr:rowOff>104775</xdr:rowOff>
                  </from>
                  <to>
                    <xdr:col>6</xdr:col>
                    <xdr:colOff>104775</xdr:colOff>
                    <xdr:row>18</xdr:row>
                    <xdr:rowOff>47625</xdr:rowOff>
                  </to>
                </anchor>
              </controlPr>
            </control>
          </mc:Choice>
        </mc:AlternateContent>
        <mc:AlternateContent xmlns:mc="http://schemas.openxmlformats.org/markup-compatibility/2006">
          <mc:Choice Requires="x14">
            <control shapeId="14352" r:id="rId12" name="Check Box 16">
              <controlPr defaultSize="0" autoFill="0" autoLine="0" autoPict="0">
                <anchor moveWithCells="1">
                  <from>
                    <xdr:col>1</xdr:col>
                    <xdr:colOff>0</xdr:colOff>
                    <xdr:row>22</xdr:row>
                    <xdr:rowOff>47625</xdr:rowOff>
                  </from>
                  <to>
                    <xdr:col>7</xdr:col>
                    <xdr:colOff>1209675</xdr:colOff>
                    <xdr:row>23</xdr:row>
                    <xdr:rowOff>28575</xdr:rowOff>
                  </to>
                </anchor>
              </controlPr>
            </control>
          </mc:Choice>
        </mc:AlternateContent>
        <mc:AlternateContent xmlns:mc="http://schemas.openxmlformats.org/markup-compatibility/2006">
          <mc:Choice Requires="x14">
            <control shapeId="14353" r:id="rId13" name="Check Box 17">
              <controlPr defaultSize="0" autoFill="0" autoLine="0" autoPict="0">
                <anchor moveWithCells="1">
                  <from>
                    <xdr:col>5</xdr:col>
                    <xdr:colOff>19050</xdr:colOff>
                    <xdr:row>23</xdr:row>
                    <xdr:rowOff>200025</xdr:rowOff>
                  </from>
                  <to>
                    <xdr:col>6</xdr:col>
                    <xdr:colOff>95250</xdr:colOff>
                    <xdr:row>25</xdr:row>
                    <xdr:rowOff>47625</xdr:rowOff>
                  </to>
                </anchor>
              </controlPr>
            </control>
          </mc:Choice>
        </mc:AlternateContent>
        <mc:AlternateContent xmlns:mc="http://schemas.openxmlformats.org/markup-compatibility/2006">
          <mc:Choice Requires="x14">
            <control shapeId="14354" r:id="rId14" name="Check Box 18">
              <controlPr defaultSize="0" autoFill="0" autoLine="0" autoPict="0">
                <anchor moveWithCells="1">
                  <from>
                    <xdr:col>5</xdr:col>
                    <xdr:colOff>19050</xdr:colOff>
                    <xdr:row>25</xdr:row>
                    <xdr:rowOff>95250</xdr:rowOff>
                  </from>
                  <to>
                    <xdr:col>6</xdr:col>
                    <xdr:colOff>95250</xdr:colOff>
                    <xdr:row>27</xdr:row>
                    <xdr:rowOff>38100</xdr:rowOff>
                  </to>
                </anchor>
              </controlPr>
            </control>
          </mc:Choice>
        </mc:AlternateContent>
        <mc:AlternateContent xmlns:mc="http://schemas.openxmlformats.org/markup-compatibility/2006">
          <mc:Choice Requires="x14">
            <control shapeId="14355" r:id="rId15" name="Check Box 19">
              <controlPr defaultSize="0" autoFill="0" autoLine="0" autoPict="0">
                <anchor moveWithCells="1">
                  <from>
                    <xdr:col>5</xdr:col>
                    <xdr:colOff>19050</xdr:colOff>
                    <xdr:row>27</xdr:row>
                    <xdr:rowOff>95250</xdr:rowOff>
                  </from>
                  <to>
                    <xdr:col>6</xdr:col>
                    <xdr:colOff>95250</xdr:colOff>
                    <xdr:row>29</xdr:row>
                    <xdr:rowOff>38100</xdr:rowOff>
                  </to>
                </anchor>
              </controlPr>
            </control>
          </mc:Choice>
        </mc:AlternateContent>
        <mc:AlternateContent xmlns:mc="http://schemas.openxmlformats.org/markup-compatibility/2006">
          <mc:Choice Requires="x14">
            <control shapeId="14356" r:id="rId16" name="Check Box 20">
              <controlPr defaultSize="0" autoFill="0" autoLine="0" autoPict="0">
                <anchor moveWithCells="1">
                  <from>
                    <xdr:col>5</xdr:col>
                    <xdr:colOff>19050</xdr:colOff>
                    <xdr:row>29</xdr:row>
                    <xdr:rowOff>95250</xdr:rowOff>
                  </from>
                  <to>
                    <xdr:col>6</xdr:col>
                    <xdr:colOff>95250</xdr:colOff>
                    <xdr:row>31</xdr:row>
                    <xdr:rowOff>38100</xdr:rowOff>
                  </to>
                </anchor>
              </controlPr>
            </control>
          </mc:Choice>
        </mc:AlternateContent>
        <mc:AlternateContent xmlns:mc="http://schemas.openxmlformats.org/markup-compatibility/2006">
          <mc:Choice Requires="x14">
            <control shapeId="14357" r:id="rId17" name="Check Box 21">
              <controlPr defaultSize="0" autoFill="0" autoLine="0" autoPict="0">
                <anchor moveWithCells="1">
                  <from>
                    <xdr:col>5</xdr:col>
                    <xdr:colOff>19050</xdr:colOff>
                    <xdr:row>31</xdr:row>
                    <xdr:rowOff>95250</xdr:rowOff>
                  </from>
                  <to>
                    <xdr:col>6</xdr:col>
                    <xdr:colOff>95250</xdr:colOff>
                    <xdr:row>33</xdr:row>
                    <xdr:rowOff>38100</xdr:rowOff>
                  </to>
                </anchor>
              </controlPr>
            </control>
          </mc:Choice>
        </mc:AlternateContent>
        <mc:AlternateContent xmlns:mc="http://schemas.openxmlformats.org/markup-compatibility/2006">
          <mc:Choice Requires="x14">
            <control shapeId="14358" r:id="rId18" name="Check Box 22">
              <controlPr defaultSize="0" autoFill="0" autoLine="0" autoPict="0">
                <anchor moveWithCells="1">
                  <from>
                    <xdr:col>5</xdr:col>
                    <xdr:colOff>19050</xdr:colOff>
                    <xdr:row>33</xdr:row>
                    <xdr:rowOff>104775</xdr:rowOff>
                  </from>
                  <to>
                    <xdr:col>6</xdr:col>
                    <xdr:colOff>95250</xdr:colOff>
                    <xdr:row>35</xdr:row>
                    <xdr:rowOff>47625</xdr:rowOff>
                  </to>
                </anchor>
              </controlPr>
            </control>
          </mc:Choice>
        </mc:AlternateContent>
        <mc:AlternateContent xmlns:mc="http://schemas.openxmlformats.org/markup-compatibility/2006">
          <mc:Choice Requires="x14">
            <control shapeId="14359" r:id="rId19" name="Check Box 23">
              <controlPr defaultSize="0" autoFill="0" autoLine="0" autoPict="0">
                <anchor moveWithCells="1">
                  <from>
                    <xdr:col>5</xdr:col>
                    <xdr:colOff>19050</xdr:colOff>
                    <xdr:row>35</xdr:row>
                    <xdr:rowOff>104775</xdr:rowOff>
                  </from>
                  <to>
                    <xdr:col>6</xdr:col>
                    <xdr:colOff>95250</xdr:colOff>
                    <xdr:row>37</xdr:row>
                    <xdr:rowOff>47625</xdr:rowOff>
                  </to>
                </anchor>
              </controlPr>
            </control>
          </mc:Choice>
        </mc:AlternateContent>
        <mc:AlternateContent xmlns:mc="http://schemas.openxmlformats.org/markup-compatibility/2006">
          <mc:Choice Requires="x14">
            <control shapeId="14361" r:id="rId20" name="Check Box 25">
              <controlPr defaultSize="0" autoFill="0" autoLine="0" autoPict="0">
                <anchor moveWithCells="1">
                  <from>
                    <xdr:col>5</xdr:col>
                    <xdr:colOff>19050</xdr:colOff>
                    <xdr:row>41</xdr:row>
                    <xdr:rowOff>123825</xdr:rowOff>
                  </from>
                  <to>
                    <xdr:col>6</xdr:col>
                    <xdr:colOff>95250</xdr:colOff>
                    <xdr:row>43</xdr:row>
                    <xdr:rowOff>38100</xdr:rowOff>
                  </to>
                </anchor>
              </controlPr>
            </control>
          </mc:Choice>
        </mc:AlternateContent>
        <mc:AlternateContent xmlns:mc="http://schemas.openxmlformats.org/markup-compatibility/2006">
          <mc:Choice Requires="x14">
            <control shapeId="14362" r:id="rId21" name="Check Box 26">
              <controlPr defaultSize="0" autoFill="0" autoLine="0" autoPict="0">
                <anchor moveWithCells="1">
                  <from>
                    <xdr:col>5</xdr:col>
                    <xdr:colOff>19050</xdr:colOff>
                    <xdr:row>44</xdr:row>
                    <xdr:rowOff>123825</xdr:rowOff>
                  </from>
                  <to>
                    <xdr:col>6</xdr:col>
                    <xdr:colOff>95250</xdr:colOff>
                    <xdr:row>46</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V52"/>
  <sheetViews>
    <sheetView zoomScaleNormal="100" workbookViewId="0">
      <selection activeCell="B26" sqref="B26:O26"/>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11.7109375" style="7" customWidth="1"/>
    <col min="6" max="6" width="3.42578125" style="22" customWidth="1"/>
    <col min="7" max="7" width="2.5703125" style="7" customWidth="1"/>
    <col min="8" max="8" width="14" style="7" customWidth="1"/>
    <col min="9" max="9" width="4.28515625" style="7" customWidth="1"/>
    <col min="10" max="10" width="13.5703125" style="7" customWidth="1"/>
    <col min="11" max="11" width="3.42578125" style="7" customWidth="1"/>
    <col min="12" max="12" width="7.85546875" style="7" customWidth="1"/>
    <col min="13" max="13" width="5.5703125" style="7" customWidth="1"/>
    <col min="14" max="14" width="3.28515625" style="7" customWidth="1"/>
    <col min="15" max="15" width="13.42578125" style="7" customWidth="1"/>
    <col min="16" max="16" width="2.7109375" style="7" customWidth="1"/>
    <col min="17" max="17" width="9.140625" style="7" customWidth="1"/>
    <col min="18" max="18" width="9.140625" style="7" hidden="1" customWidth="1"/>
    <col min="19" max="19" width="9.140625" style="526" hidden="1" customWidth="1"/>
    <col min="20" max="22" width="9.140625" style="7" hidden="1" customWidth="1"/>
    <col min="23" max="23" width="9.140625" style="7" customWidth="1"/>
    <col min="24" max="16384" width="9.140625" style="7"/>
  </cols>
  <sheetData>
    <row r="1" spans="1:19" s="10" customFormat="1" ht="15" customHeight="1" x14ac:dyDescent="0.2">
      <c r="A1" s="732" t="str">
        <f>"Section B: "&amp;Submission!C15&amp;"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8"/>
      <c r="N1" s="728"/>
      <c r="O1" s="728"/>
      <c r="P1" s="729"/>
      <c r="Q1" s="9"/>
      <c r="R1" s="9"/>
      <c r="S1" s="525"/>
    </row>
    <row r="2" spans="1:19" s="10" customFormat="1" ht="6" customHeight="1" x14ac:dyDescent="0.2">
      <c r="A2" s="789"/>
      <c r="B2" s="790"/>
      <c r="C2" s="790"/>
      <c r="D2" s="790"/>
      <c r="E2" s="790"/>
      <c r="F2" s="790"/>
      <c r="G2" s="790"/>
      <c r="H2" s="790"/>
      <c r="I2" s="790"/>
      <c r="J2" s="790"/>
      <c r="K2" s="790"/>
      <c r="L2" s="790"/>
      <c r="M2" s="790"/>
      <c r="N2" s="790"/>
      <c r="O2" s="790"/>
      <c r="P2" s="106"/>
      <c r="Q2" s="9"/>
      <c r="R2" s="9"/>
      <c r="S2" s="525"/>
    </row>
    <row r="3" spans="1:19" s="10" customFormat="1" ht="15" customHeight="1" x14ac:dyDescent="0.25">
      <c r="A3" s="429"/>
      <c r="B3" s="232" t="s">
        <v>277</v>
      </c>
      <c r="C3" s="303"/>
      <c r="D3" s="303"/>
      <c r="E3" s="303"/>
      <c r="F3" s="304"/>
      <c r="G3" s="302"/>
      <c r="H3" s="305"/>
      <c r="I3" s="304"/>
      <c r="J3" s="304"/>
      <c r="K3" s="304"/>
      <c r="L3" s="304"/>
      <c r="M3" s="304"/>
      <c r="N3" s="302"/>
      <c r="O3" s="306"/>
      <c r="P3" s="307"/>
      <c r="Q3" s="9"/>
      <c r="R3" s="9"/>
      <c r="S3" s="525"/>
    </row>
    <row r="4" spans="1:19" s="12" customFormat="1" ht="6" customHeight="1" x14ac:dyDescent="0.2">
      <c r="A4" s="242"/>
      <c r="B4" s="66"/>
      <c r="C4" s="57"/>
      <c r="D4" s="57"/>
      <c r="E4" s="57"/>
      <c r="F4" s="34"/>
      <c r="G4" s="57"/>
      <c r="H4" s="57"/>
      <c r="I4" s="57"/>
      <c r="J4" s="57"/>
      <c r="K4" s="57"/>
      <c r="L4" s="57"/>
      <c r="M4" s="67"/>
      <c r="N4" s="57"/>
      <c r="O4" s="57"/>
      <c r="P4" s="58"/>
      <c r="S4" s="502"/>
    </row>
    <row r="5" spans="1:19" s="12" customFormat="1" ht="15" customHeight="1" x14ac:dyDescent="0.2">
      <c r="A5" s="242"/>
      <c r="B5" s="791" t="s">
        <v>184</v>
      </c>
      <c r="C5" s="792"/>
      <c r="D5" s="792"/>
      <c r="E5" s="792"/>
      <c r="F5" s="792"/>
      <c r="G5" s="792"/>
      <c r="H5" s="792"/>
      <c r="I5" s="27"/>
      <c r="J5" s="27"/>
      <c r="K5" s="27"/>
      <c r="L5" s="27"/>
      <c r="M5" s="30"/>
      <c r="N5" s="27"/>
      <c r="O5" s="27"/>
      <c r="P5" s="58"/>
      <c r="S5" s="502"/>
    </row>
    <row r="6" spans="1:19" s="12" customFormat="1" ht="12" customHeight="1" x14ac:dyDescent="0.2">
      <c r="A6" s="23"/>
      <c r="B6" s="27"/>
      <c r="C6" s="27"/>
      <c r="D6" s="27"/>
      <c r="E6" s="27"/>
      <c r="F6" s="29" t="s">
        <v>37</v>
      </c>
      <c r="G6" s="29"/>
      <c r="H6" s="805" t="s">
        <v>101</v>
      </c>
      <c r="I6" s="805"/>
      <c r="J6" s="29"/>
      <c r="K6" s="29"/>
      <c r="L6" s="29" t="s">
        <v>38</v>
      </c>
      <c r="M6" s="29"/>
      <c r="N6" s="799" t="s">
        <v>479</v>
      </c>
      <c r="O6" s="799"/>
      <c r="P6" s="28"/>
      <c r="S6" s="502"/>
    </row>
    <row r="7" spans="1:19" s="12" customFormat="1" ht="12.95" customHeight="1" x14ac:dyDescent="0.3">
      <c r="A7" s="23"/>
      <c r="B7" s="801" t="s">
        <v>400</v>
      </c>
      <c r="C7" s="801"/>
      <c r="D7" s="801"/>
      <c r="E7" s="801"/>
      <c r="F7" s="467"/>
      <c r="G7" s="27"/>
      <c r="H7" s="803"/>
      <c r="I7" s="804"/>
      <c r="J7" s="52" t="s">
        <v>40</v>
      </c>
      <c r="K7" s="52"/>
      <c r="L7" s="52">
        <f>'Section B1'!J5</f>
        <v>1</v>
      </c>
      <c r="M7" s="29" t="s">
        <v>41</v>
      </c>
      <c r="N7" s="794">
        <f>H7*L7</f>
        <v>0</v>
      </c>
      <c r="O7" s="795"/>
      <c r="P7" s="28"/>
      <c r="S7" s="502" t="b">
        <f>H7=""</f>
        <v>1</v>
      </c>
    </row>
    <row r="8" spans="1:19" s="12" customFormat="1" ht="6" customHeight="1" x14ac:dyDescent="0.2">
      <c r="A8" s="23"/>
      <c r="B8" s="57"/>
      <c r="C8" s="57"/>
      <c r="D8" s="57"/>
      <c r="E8" s="57"/>
      <c r="F8" s="34"/>
      <c r="G8" s="57"/>
      <c r="H8" s="57"/>
      <c r="I8" s="57"/>
      <c r="J8" s="57"/>
      <c r="K8" s="57"/>
      <c r="L8" s="57"/>
      <c r="M8" s="57"/>
      <c r="N8" s="57"/>
      <c r="O8" s="57"/>
      <c r="P8" s="28"/>
      <c r="S8" s="502"/>
    </row>
    <row r="9" spans="1:19" s="12" customFormat="1" ht="15" customHeight="1" x14ac:dyDescent="0.2">
      <c r="A9" s="242"/>
      <c r="B9" s="793" t="s">
        <v>194</v>
      </c>
      <c r="C9" s="792"/>
      <c r="D9" s="792"/>
      <c r="E9" s="792"/>
      <c r="F9" s="792"/>
      <c r="G9" s="792"/>
      <c r="H9" s="792"/>
      <c r="I9" s="792"/>
      <c r="J9" s="792"/>
      <c r="K9" s="792"/>
      <c r="L9" s="792"/>
      <c r="M9" s="792"/>
      <c r="N9" s="27"/>
      <c r="O9" s="27"/>
      <c r="P9" s="58"/>
      <c r="S9" s="502"/>
    </row>
    <row r="10" spans="1:19" s="12" customFormat="1" ht="12" customHeight="1" x14ac:dyDescent="0.2">
      <c r="A10" s="23"/>
      <c r="B10" s="27"/>
      <c r="C10" s="27"/>
      <c r="D10" s="27"/>
      <c r="E10" s="27"/>
      <c r="F10" s="29" t="s">
        <v>37</v>
      </c>
      <c r="G10" s="29"/>
      <c r="H10" s="805" t="s">
        <v>101</v>
      </c>
      <c r="I10" s="805"/>
      <c r="J10" s="29"/>
      <c r="K10" s="29"/>
      <c r="L10" s="29" t="s">
        <v>38</v>
      </c>
      <c r="M10" s="29"/>
      <c r="N10" s="799" t="s">
        <v>479</v>
      </c>
      <c r="O10" s="799"/>
      <c r="P10" s="28"/>
      <c r="S10" s="502"/>
    </row>
    <row r="11" spans="1:19" s="12" customFormat="1" ht="12.95" customHeight="1" x14ac:dyDescent="0.3">
      <c r="A11" s="23"/>
      <c r="B11" s="801" t="s">
        <v>400</v>
      </c>
      <c r="C11" s="801"/>
      <c r="D11" s="801"/>
      <c r="E11" s="801"/>
      <c r="F11" s="467"/>
      <c r="G11" s="27"/>
      <c r="H11" s="803"/>
      <c r="I11" s="804"/>
      <c r="J11" s="52" t="s">
        <v>40</v>
      </c>
      <c r="K11" s="52"/>
      <c r="L11" s="52">
        <f>L7</f>
        <v>1</v>
      </c>
      <c r="M11" s="29" t="s">
        <v>41</v>
      </c>
      <c r="N11" s="794">
        <f>H11*L11</f>
        <v>0</v>
      </c>
      <c r="O11" s="795"/>
      <c r="P11" s="28"/>
      <c r="S11" s="502" t="b">
        <f>H11=""</f>
        <v>1</v>
      </c>
    </row>
    <row r="12" spans="1:19" s="12" customFormat="1" ht="60" customHeight="1" x14ac:dyDescent="0.2">
      <c r="A12" s="428"/>
      <c r="B12" s="796" t="s">
        <v>533</v>
      </c>
      <c r="C12" s="806"/>
      <c r="D12" s="806"/>
      <c r="E12" s="806"/>
      <c r="F12" s="806"/>
      <c r="G12" s="806"/>
      <c r="H12" s="806"/>
      <c r="I12" s="806"/>
      <c r="J12" s="806"/>
      <c r="K12" s="806"/>
      <c r="L12" s="806"/>
      <c r="M12" s="806"/>
      <c r="N12" s="806"/>
      <c r="O12" s="806"/>
      <c r="P12" s="106"/>
      <c r="S12" s="502"/>
    </row>
    <row r="13" spans="1:19" s="12" customFormat="1" ht="15" customHeight="1" x14ac:dyDescent="0.2">
      <c r="A13" s="430"/>
      <c r="B13" s="260" t="s">
        <v>241</v>
      </c>
      <c r="C13" s="224"/>
      <c r="D13" s="224"/>
      <c r="E13" s="224"/>
      <c r="F13" s="261"/>
      <c r="G13" s="259"/>
      <c r="H13" s="262"/>
      <c r="I13" s="263"/>
      <c r="J13" s="263"/>
      <c r="K13" s="263"/>
      <c r="L13" s="263"/>
      <c r="M13" s="263"/>
      <c r="N13" s="259"/>
      <c r="O13" s="264"/>
      <c r="P13" s="265"/>
      <c r="S13" s="502"/>
    </row>
    <row r="14" spans="1:19" s="12" customFormat="1" ht="6" customHeight="1" x14ac:dyDescent="0.2">
      <c r="A14" s="31"/>
      <c r="B14" s="32"/>
      <c r="C14" s="32"/>
      <c r="D14" s="32"/>
      <c r="E14" s="32"/>
      <c r="F14" s="29"/>
      <c r="G14" s="32"/>
      <c r="H14" s="807"/>
      <c r="I14" s="808"/>
      <c r="J14" s="808"/>
      <c r="K14" s="808"/>
      <c r="L14" s="808"/>
      <c r="M14" s="808"/>
      <c r="N14" s="32"/>
      <c r="O14" s="32"/>
      <c r="P14" s="35"/>
      <c r="S14" s="502"/>
    </row>
    <row r="15" spans="1:19" s="12" customFormat="1" ht="15" customHeight="1" x14ac:dyDescent="0.2">
      <c r="A15" s="31"/>
      <c r="B15" s="793" t="s">
        <v>237</v>
      </c>
      <c r="C15" s="792"/>
      <c r="D15" s="792"/>
      <c r="E15" s="792"/>
      <c r="F15" s="792"/>
      <c r="G15" s="792"/>
      <c r="H15" s="792"/>
      <c r="I15" s="792"/>
      <c r="J15" s="792"/>
      <c r="K15" s="792"/>
      <c r="L15" s="792"/>
      <c r="M15" s="792"/>
      <c r="N15" s="258"/>
      <c r="O15" s="258"/>
      <c r="P15" s="35"/>
      <c r="S15" s="502"/>
    </row>
    <row r="16" spans="1:19" s="12" customFormat="1" ht="12" customHeight="1" x14ac:dyDescent="0.2">
      <c r="A16" s="31"/>
      <c r="B16" s="27"/>
      <c r="C16" s="27"/>
      <c r="D16" s="27"/>
      <c r="E16" s="27"/>
      <c r="F16" s="29" t="s">
        <v>37</v>
      </c>
      <c r="G16" s="29"/>
      <c r="H16" s="805" t="s">
        <v>101</v>
      </c>
      <c r="I16" s="805"/>
      <c r="J16" s="29"/>
      <c r="K16" s="29"/>
      <c r="L16" s="29" t="s">
        <v>38</v>
      </c>
      <c r="M16" s="29"/>
      <c r="N16" s="799" t="s">
        <v>479</v>
      </c>
      <c r="O16" s="799"/>
      <c r="P16" s="35"/>
      <c r="S16" s="502"/>
    </row>
    <row r="17" spans="1:22" s="12" customFormat="1" ht="12.95" customHeight="1" x14ac:dyDescent="0.3">
      <c r="A17" s="31"/>
      <c r="B17" s="801" t="s">
        <v>400</v>
      </c>
      <c r="C17" s="801"/>
      <c r="D17" s="801"/>
      <c r="E17" s="801"/>
      <c r="F17" s="467"/>
      <c r="G17" s="27"/>
      <c r="H17" s="803"/>
      <c r="I17" s="804"/>
      <c r="J17" s="52" t="s">
        <v>40</v>
      </c>
      <c r="K17" s="52"/>
      <c r="L17" s="52">
        <f>L7</f>
        <v>1</v>
      </c>
      <c r="M17" s="29" t="s">
        <v>41</v>
      </c>
      <c r="N17" s="794">
        <f>H17*L17</f>
        <v>0</v>
      </c>
      <c r="O17" s="795"/>
      <c r="P17" s="35"/>
      <c r="S17" s="502" t="b">
        <f>H17=""</f>
        <v>1</v>
      </c>
    </row>
    <row r="18" spans="1:22" s="12" customFormat="1" ht="6" customHeight="1" x14ac:dyDescent="0.2">
      <c r="A18" s="31"/>
      <c r="B18" s="57"/>
      <c r="C18" s="57"/>
      <c r="D18" s="57"/>
      <c r="E18" s="57"/>
      <c r="F18" s="34"/>
      <c r="G18" s="57"/>
      <c r="H18" s="57"/>
      <c r="I18" s="57"/>
      <c r="J18" s="57"/>
      <c r="K18" s="57"/>
      <c r="L18" s="57"/>
      <c r="M18" s="57"/>
      <c r="N18" s="57"/>
      <c r="O18" s="57"/>
      <c r="P18" s="35"/>
      <c r="S18" s="502"/>
    </row>
    <row r="19" spans="1:22" s="12" customFormat="1" ht="15" customHeight="1" x14ac:dyDescent="0.2">
      <c r="A19" s="31"/>
      <c r="B19" s="793" t="s">
        <v>238</v>
      </c>
      <c r="C19" s="792"/>
      <c r="D19" s="792"/>
      <c r="E19" s="792"/>
      <c r="F19" s="792"/>
      <c r="G19" s="792"/>
      <c r="H19" s="792"/>
      <c r="I19" s="792"/>
      <c r="J19" s="792"/>
      <c r="K19" s="792"/>
      <c r="L19" s="792"/>
      <c r="M19" s="792"/>
      <c r="N19" s="27"/>
      <c r="O19" s="27"/>
      <c r="P19" s="35"/>
      <c r="S19" s="502"/>
    </row>
    <row r="20" spans="1:22" s="12" customFormat="1" ht="12" customHeight="1" x14ac:dyDescent="0.2">
      <c r="A20" s="31"/>
      <c r="B20" s="27"/>
      <c r="C20" s="27"/>
      <c r="D20" s="27"/>
      <c r="E20" s="27"/>
      <c r="F20" s="29" t="s">
        <v>37</v>
      </c>
      <c r="G20" s="29"/>
      <c r="H20" s="805" t="s">
        <v>101</v>
      </c>
      <c r="I20" s="805"/>
      <c r="J20" s="29"/>
      <c r="K20" s="29"/>
      <c r="L20" s="29" t="s">
        <v>38</v>
      </c>
      <c r="M20" s="29"/>
      <c r="N20" s="799" t="s">
        <v>479</v>
      </c>
      <c r="O20" s="799"/>
      <c r="P20" s="35"/>
      <c r="S20" s="502"/>
    </row>
    <row r="21" spans="1:22" s="12" customFormat="1" ht="12.95" customHeight="1" x14ac:dyDescent="0.3">
      <c r="A21" s="31"/>
      <c r="B21" s="801" t="s">
        <v>400</v>
      </c>
      <c r="C21" s="801"/>
      <c r="D21" s="801"/>
      <c r="E21" s="801"/>
      <c r="F21" s="467"/>
      <c r="G21" s="27"/>
      <c r="H21" s="803"/>
      <c r="I21" s="804"/>
      <c r="J21" s="52" t="s">
        <v>40</v>
      </c>
      <c r="K21" s="52"/>
      <c r="L21" s="52">
        <f>L7</f>
        <v>1</v>
      </c>
      <c r="M21" s="29" t="s">
        <v>41</v>
      </c>
      <c r="N21" s="794">
        <f>H21*L21</f>
        <v>0</v>
      </c>
      <c r="O21" s="795"/>
      <c r="P21" s="35"/>
      <c r="S21" s="502" t="b">
        <f>H21=""</f>
        <v>1</v>
      </c>
    </row>
    <row r="22" spans="1:22" ht="6" customHeight="1" x14ac:dyDescent="0.2">
      <c r="A22" s="31"/>
      <c r="B22" s="57"/>
      <c r="C22" s="57"/>
      <c r="D22" s="57"/>
      <c r="E22" s="57"/>
      <c r="F22" s="34"/>
      <c r="G22" s="57"/>
      <c r="H22" s="57"/>
      <c r="I22" s="57"/>
      <c r="J22" s="57"/>
      <c r="K22" s="57"/>
      <c r="L22" s="57"/>
      <c r="M22" s="57"/>
      <c r="N22" s="57"/>
      <c r="O22" s="57"/>
      <c r="P22" s="35"/>
    </row>
    <row r="23" spans="1:22" ht="15" customHeight="1" x14ac:dyDescent="0.2">
      <c r="A23" s="31"/>
      <c r="B23" s="793" t="s">
        <v>239</v>
      </c>
      <c r="C23" s="792"/>
      <c r="D23" s="792"/>
      <c r="E23" s="792"/>
      <c r="F23" s="792"/>
      <c r="G23" s="792"/>
      <c r="H23" s="792"/>
      <c r="I23" s="792"/>
      <c r="J23" s="792"/>
      <c r="K23" s="792"/>
      <c r="L23" s="792"/>
      <c r="M23" s="792"/>
      <c r="N23" s="27"/>
      <c r="O23" s="27"/>
      <c r="P23" s="35"/>
    </row>
    <row r="24" spans="1:22" ht="12" customHeight="1" x14ac:dyDescent="0.2">
      <c r="A24" s="31"/>
      <c r="B24" s="27"/>
      <c r="C24" s="27"/>
      <c r="D24" s="27"/>
      <c r="E24" s="27"/>
      <c r="F24" s="29" t="s">
        <v>37</v>
      </c>
      <c r="G24" s="29"/>
      <c r="H24" s="805" t="s">
        <v>101</v>
      </c>
      <c r="I24" s="805"/>
      <c r="J24" s="29"/>
      <c r="K24" s="29"/>
      <c r="L24" s="29" t="s">
        <v>38</v>
      </c>
      <c r="M24" s="29"/>
      <c r="N24" s="799" t="s">
        <v>479</v>
      </c>
      <c r="O24" s="799"/>
      <c r="P24" s="35"/>
    </row>
    <row r="25" spans="1:22" ht="12.95" customHeight="1" x14ac:dyDescent="0.3">
      <c r="A25" s="31"/>
      <c r="B25" s="801" t="s">
        <v>400</v>
      </c>
      <c r="C25" s="801"/>
      <c r="D25" s="801"/>
      <c r="E25" s="801"/>
      <c r="F25" s="467"/>
      <c r="G25" s="27"/>
      <c r="H25" s="803"/>
      <c r="I25" s="804"/>
      <c r="J25" s="52" t="s">
        <v>40</v>
      </c>
      <c r="K25" s="52"/>
      <c r="L25" s="52">
        <f>L7</f>
        <v>1</v>
      </c>
      <c r="M25" s="29" t="s">
        <v>41</v>
      </c>
      <c r="N25" s="794">
        <f>H25*L25</f>
        <v>0</v>
      </c>
      <c r="O25" s="795"/>
      <c r="P25" s="35"/>
      <c r="S25" s="502" t="b">
        <f>H25=""</f>
        <v>1</v>
      </c>
    </row>
    <row r="26" spans="1:22" ht="75" customHeight="1" x14ac:dyDescent="0.2">
      <c r="A26" s="428"/>
      <c r="B26" s="796" t="s">
        <v>147</v>
      </c>
      <c r="C26" s="796"/>
      <c r="D26" s="796"/>
      <c r="E26" s="796"/>
      <c r="F26" s="796"/>
      <c r="G26" s="796"/>
      <c r="H26" s="796"/>
      <c r="I26" s="796"/>
      <c r="J26" s="796"/>
      <c r="K26" s="796"/>
      <c r="L26" s="796"/>
      <c r="M26" s="796"/>
      <c r="N26" s="796"/>
      <c r="O26" s="796"/>
      <c r="P26" s="106"/>
    </row>
    <row r="27" spans="1:22" ht="15" x14ac:dyDescent="0.2">
      <c r="A27" s="430"/>
      <c r="B27" s="260" t="s">
        <v>148</v>
      </c>
      <c r="C27" s="224"/>
      <c r="D27" s="224"/>
      <c r="E27" s="224"/>
      <c r="F27" s="261"/>
      <c r="G27" s="259"/>
      <c r="H27" s="262"/>
      <c r="I27" s="263"/>
      <c r="J27" s="263"/>
      <c r="K27" s="263"/>
      <c r="L27" s="263"/>
      <c r="M27" s="263"/>
      <c r="N27" s="259"/>
      <c r="O27" s="264"/>
      <c r="P27" s="265"/>
      <c r="T27" s="12"/>
    </row>
    <row r="28" spans="1:22" s="12" customFormat="1" ht="4.5" customHeight="1" x14ac:dyDescent="0.2">
      <c r="A28" s="31"/>
      <c r="B28" s="32"/>
      <c r="C28" s="32"/>
      <c r="D28" s="32"/>
      <c r="E28" s="32"/>
      <c r="F28" s="29"/>
      <c r="G28" s="32"/>
      <c r="H28" s="691"/>
      <c r="I28" s="32"/>
      <c r="J28" s="32"/>
      <c r="K28" s="32"/>
      <c r="L28" s="32"/>
      <c r="M28" s="32"/>
      <c r="N28" s="32"/>
      <c r="O28" s="32"/>
      <c r="P28" s="35"/>
      <c r="S28" s="502"/>
    </row>
    <row r="29" spans="1:22" s="12" customFormat="1" ht="10.5" customHeight="1" x14ac:dyDescent="0.2">
      <c r="A29" s="31"/>
      <c r="B29" s="105"/>
      <c r="C29" s="204"/>
      <c r="D29" s="204"/>
      <c r="E29" s="204"/>
      <c r="F29" s="204"/>
      <c r="G29" s="204"/>
      <c r="H29" s="204"/>
      <c r="I29" s="204"/>
      <c r="J29" s="204"/>
      <c r="K29" s="204"/>
      <c r="L29" s="802" t="s">
        <v>562</v>
      </c>
      <c r="M29" s="802"/>
      <c r="N29" s="802"/>
      <c r="O29" s="802"/>
      <c r="P29" s="35"/>
      <c r="S29" s="502"/>
    </row>
    <row r="30" spans="1:22" s="12" customFormat="1" ht="10.5" customHeight="1" x14ac:dyDescent="0.2">
      <c r="A30" s="31"/>
      <c r="B30" s="692"/>
      <c r="C30" s="692"/>
      <c r="D30" s="692"/>
      <c r="E30" s="29"/>
      <c r="F30" s="29"/>
      <c r="G30" s="29"/>
      <c r="H30" s="485" t="s">
        <v>556</v>
      </c>
      <c r="I30" s="29"/>
      <c r="J30" s="485" t="s">
        <v>557</v>
      </c>
      <c r="K30" s="485"/>
      <c r="L30" s="800" t="s">
        <v>563</v>
      </c>
      <c r="M30" s="800"/>
      <c r="N30" s="692"/>
      <c r="O30" s="485" t="s">
        <v>564</v>
      </c>
      <c r="P30" s="35"/>
      <c r="S30" s="502">
        <v>1E-4</v>
      </c>
    </row>
    <row r="31" spans="1:22" s="12" customFormat="1" ht="8.1" customHeight="1" x14ac:dyDescent="0.2">
      <c r="A31" s="31"/>
      <c r="B31" s="27"/>
      <c r="C31" s="27"/>
      <c r="D31" s="27"/>
      <c r="E31" s="27"/>
      <c r="F31" s="29"/>
      <c r="G31" s="29"/>
      <c r="H31" s="29"/>
      <c r="I31" s="29"/>
      <c r="J31" s="29"/>
      <c r="K31" s="29"/>
      <c r="L31" s="29"/>
      <c r="M31" s="29"/>
      <c r="N31" s="29"/>
      <c r="P31" s="35"/>
      <c r="S31" s="502"/>
    </row>
    <row r="32" spans="1:22" ht="15" customHeight="1" x14ac:dyDescent="0.2">
      <c r="A32" s="89"/>
      <c r="B32" s="49" t="s">
        <v>559</v>
      </c>
      <c r="C32" s="471"/>
      <c r="D32" s="471"/>
      <c r="E32" s="471"/>
      <c r="F32" s="471"/>
      <c r="G32" s="471"/>
      <c r="H32" s="475"/>
      <c r="I32" s="275"/>
      <c r="J32" s="475"/>
      <c r="K32" s="275"/>
      <c r="L32" s="781"/>
      <c r="M32" s="782"/>
      <c r="N32" s="471"/>
      <c r="O32" s="475"/>
      <c r="P32" s="472"/>
      <c r="R32" s="502"/>
      <c r="S32" s="502" t="b">
        <f>H32=""</f>
        <v>1</v>
      </c>
      <c r="T32" s="502" t="b">
        <f>J32=""</f>
        <v>1</v>
      </c>
      <c r="U32" s="502" t="b">
        <f>L32=""</f>
        <v>1</v>
      </c>
      <c r="V32" s="502" t="b">
        <f>O32=""</f>
        <v>1</v>
      </c>
    </row>
    <row r="33" spans="1:22" ht="8.1" customHeight="1" x14ac:dyDescent="0.2">
      <c r="A33" s="89"/>
      <c r="B33" s="49"/>
      <c r="C33" s="471"/>
      <c r="D33" s="471"/>
      <c r="E33" s="471"/>
      <c r="F33" s="471"/>
      <c r="G33" s="471"/>
      <c r="H33" s="471"/>
      <c r="I33" s="471"/>
      <c r="J33" s="471"/>
      <c r="K33" s="471"/>
      <c r="L33" s="471"/>
      <c r="M33" s="474"/>
      <c r="N33" s="471"/>
      <c r="O33" s="471"/>
      <c r="P33" s="472"/>
      <c r="S33" s="502"/>
      <c r="T33" s="502"/>
      <c r="U33" s="502"/>
      <c r="V33" s="502"/>
    </row>
    <row r="34" spans="1:22" ht="15" customHeight="1" x14ac:dyDescent="0.2">
      <c r="A34" s="89"/>
      <c r="B34" s="49" t="s">
        <v>560</v>
      </c>
      <c r="C34" s="471"/>
      <c r="D34" s="471"/>
      <c r="E34" s="471"/>
      <c r="F34" s="471"/>
      <c r="G34" s="471"/>
      <c r="H34" s="475"/>
      <c r="I34" s="473"/>
      <c r="J34" s="475"/>
      <c r="K34" s="473"/>
      <c r="L34" s="780"/>
      <c r="M34" s="780"/>
      <c r="N34" s="471"/>
      <c r="O34" s="706"/>
      <c r="P34" s="472"/>
      <c r="R34" s="502"/>
      <c r="S34" s="502" t="b">
        <f>H34=""</f>
        <v>1</v>
      </c>
      <c r="T34" s="502" t="b">
        <f>J34=""</f>
        <v>1</v>
      </c>
      <c r="U34" s="502" t="b">
        <f>L34=""</f>
        <v>1</v>
      </c>
      <c r="V34" s="502" t="b">
        <f>O34=""</f>
        <v>1</v>
      </c>
    </row>
    <row r="35" spans="1:22" ht="8.1" customHeight="1" x14ac:dyDescent="0.2">
      <c r="A35" s="89"/>
      <c r="B35" s="49"/>
      <c r="C35" s="471"/>
      <c r="D35" s="471"/>
      <c r="E35" s="471"/>
      <c r="F35" s="471"/>
      <c r="G35" s="471"/>
      <c r="H35" s="471"/>
      <c r="I35" s="471"/>
      <c r="J35" s="471"/>
      <c r="K35" s="471"/>
      <c r="L35" s="471"/>
      <c r="M35" s="471"/>
      <c r="N35" s="471"/>
      <c r="O35" s="471"/>
      <c r="P35" s="472"/>
      <c r="T35" s="526"/>
      <c r="U35" s="526"/>
      <c r="V35" s="526"/>
    </row>
    <row r="36" spans="1:22" ht="15" customHeight="1" x14ac:dyDescent="0.2">
      <c r="A36" s="89"/>
      <c r="B36" s="49" t="s">
        <v>561</v>
      </c>
      <c r="C36" s="471"/>
      <c r="D36" s="471"/>
      <c r="E36" s="471"/>
      <c r="F36" s="471"/>
      <c r="G36" s="471"/>
      <c r="H36" s="475"/>
      <c r="I36" s="473"/>
      <c r="J36" s="475"/>
      <c r="K36" s="473"/>
      <c r="L36" s="781"/>
      <c r="M36" s="782"/>
      <c r="N36" s="471"/>
      <c r="O36" s="475"/>
      <c r="P36" s="472"/>
      <c r="R36" s="502"/>
      <c r="S36" s="502" t="b">
        <f>H36=""</f>
        <v>1</v>
      </c>
      <c r="T36" s="502" t="b">
        <f>J36=""</f>
        <v>1</v>
      </c>
      <c r="U36" s="502" t="b">
        <f>L36=""</f>
        <v>1</v>
      </c>
      <c r="V36" s="502" t="b">
        <f>O36=""</f>
        <v>1</v>
      </c>
    </row>
    <row r="37" spans="1:22" ht="12" customHeight="1" x14ac:dyDescent="0.2">
      <c r="A37" s="89"/>
      <c r="B37" s="82" t="s">
        <v>558</v>
      </c>
      <c r="C37" s="471"/>
      <c r="D37" s="471"/>
      <c r="E37" s="471"/>
      <c r="F37" s="471"/>
      <c r="G37" s="471"/>
      <c r="H37" s="471"/>
      <c r="I37" s="471"/>
      <c r="J37" s="471"/>
      <c r="K37" s="471"/>
      <c r="L37" s="471"/>
      <c r="M37" s="471"/>
      <c r="N37" s="471"/>
      <c r="O37" s="471"/>
      <c r="P37" s="472"/>
      <c r="S37" s="502"/>
      <c r="T37" s="6"/>
    </row>
    <row r="38" spans="1:22" ht="15" hidden="1" customHeight="1" x14ac:dyDescent="0.2">
      <c r="A38" s="89"/>
      <c r="B38" s="49"/>
      <c r="C38" s="471"/>
      <c r="D38" s="471"/>
      <c r="E38" s="471"/>
      <c r="F38" s="471"/>
      <c r="G38" s="471"/>
      <c r="H38" s="475"/>
      <c r="I38" s="473"/>
      <c r="J38" s="475"/>
      <c r="K38" s="473"/>
      <c r="L38" s="783"/>
      <c r="M38" s="784"/>
      <c r="N38" s="471"/>
      <c r="O38" s="475"/>
      <c r="P38" s="472"/>
      <c r="R38" s="7" t="b">
        <f>OR(IFERROR(ABS(($H38+$L38-$J38-$O38))/($L38+$H38)&gt;$S$30,FALSE),IFERROR(ABS(($H38+$L38-$J38-$O38))/($J38+$O38)&gt;$S$30,FALSE))</f>
        <v>0</v>
      </c>
      <c r="S38" s="502" t="b">
        <v>1</v>
      </c>
      <c r="T38" s="6" t="b">
        <v>0</v>
      </c>
      <c r="U38" s="7" t="b">
        <v>0</v>
      </c>
      <c r="V38" s="7" t="b">
        <v>0</v>
      </c>
    </row>
    <row r="39" spans="1:22" ht="12.75" hidden="1" x14ac:dyDescent="0.2">
      <c r="A39" s="89"/>
      <c r="B39" s="82" t="s">
        <v>558</v>
      </c>
      <c r="C39" s="471"/>
      <c r="D39" s="471"/>
      <c r="E39" s="471"/>
      <c r="F39" s="471"/>
      <c r="G39" s="471"/>
      <c r="H39" s="471"/>
      <c r="I39" s="471"/>
      <c r="J39" s="471"/>
      <c r="K39" s="471"/>
      <c r="L39" s="471"/>
      <c r="M39" s="471"/>
      <c r="N39" s="471"/>
      <c r="O39" s="471"/>
      <c r="P39" s="472"/>
      <c r="S39" s="502"/>
      <c r="T39" s="6"/>
    </row>
    <row r="40" spans="1:22" s="12" customFormat="1" ht="11.25" customHeight="1" x14ac:dyDescent="0.2">
      <c r="A40" s="31"/>
      <c r="B40" s="105"/>
      <c r="C40" s="204"/>
      <c r="D40" s="204"/>
      <c r="E40" s="204"/>
      <c r="F40" s="204"/>
      <c r="G40" s="204"/>
      <c r="H40" s="204"/>
      <c r="I40" s="204"/>
      <c r="J40" s="204"/>
      <c r="K40" s="204"/>
      <c r="L40" s="802"/>
      <c r="M40" s="802"/>
      <c r="N40" s="802"/>
      <c r="O40" s="802"/>
      <c r="P40" s="35"/>
      <c r="S40" s="502"/>
    </row>
    <row r="41" spans="1:22" ht="12.75" customHeight="1" x14ac:dyDescent="0.2">
      <c r="A41" s="89"/>
      <c r="B41" s="793" t="s">
        <v>73</v>
      </c>
      <c r="C41" s="793"/>
      <c r="D41" s="793"/>
      <c r="E41" s="793"/>
      <c r="F41" s="793"/>
      <c r="G41" s="793"/>
      <c r="H41" s="793"/>
      <c r="I41" s="793"/>
      <c r="J41" s="793"/>
      <c r="K41" s="793"/>
      <c r="L41" s="793"/>
      <c r="M41" s="793"/>
      <c r="N41" s="793"/>
      <c r="O41" s="793"/>
      <c r="P41" s="472"/>
      <c r="T41" s="6"/>
    </row>
    <row r="42" spans="1:22" ht="8.1" customHeight="1" x14ac:dyDescent="0.2">
      <c r="A42" s="89"/>
      <c r="B42" s="88"/>
      <c r="C42" s="471"/>
      <c r="D42" s="471"/>
      <c r="E42" s="471"/>
      <c r="F42" s="471"/>
      <c r="G42" s="471"/>
      <c r="H42" s="471"/>
      <c r="I42" s="471"/>
      <c r="J42" s="471"/>
      <c r="K42" s="471"/>
      <c r="L42" s="471"/>
      <c r="M42" s="471"/>
      <c r="N42" s="471"/>
      <c r="O42" s="471"/>
      <c r="P42" s="472"/>
      <c r="T42" s="6"/>
    </row>
    <row r="43" spans="1:22" ht="12.75" x14ac:dyDescent="0.2">
      <c r="A43" s="89"/>
      <c r="B43" s="88" t="s">
        <v>394</v>
      </c>
      <c r="C43" s="471"/>
      <c r="D43" s="471"/>
      <c r="E43" s="471"/>
      <c r="F43" s="471"/>
      <c r="G43" s="471"/>
      <c r="H43" s="474"/>
      <c r="I43" s="471"/>
      <c r="J43" s="471"/>
      <c r="K43" s="471"/>
      <c r="L43" s="785" t="s">
        <v>422</v>
      </c>
      <c r="M43" s="785"/>
      <c r="N43" s="474"/>
      <c r="O43" s="474" t="s">
        <v>395</v>
      </c>
      <c r="P43" s="472"/>
      <c r="T43" s="6"/>
    </row>
    <row r="44" spans="1:22" ht="15" customHeight="1" x14ac:dyDescent="0.2">
      <c r="A44" s="89"/>
      <c r="B44" s="786"/>
      <c r="C44" s="787"/>
      <c r="D44" s="787"/>
      <c r="E44" s="787"/>
      <c r="F44" s="787"/>
      <c r="G44" s="787"/>
      <c r="H44" s="788"/>
      <c r="I44" s="290"/>
      <c r="J44" s="290"/>
      <c r="K44" s="290"/>
      <c r="L44" s="797"/>
      <c r="M44" s="798"/>
      <c r="N44" s="476"/>
      <c r="O44" s="466"/>
      <c r="P44" s="472"/>
      <c r="T44" s="6"/>
    </row>
    <row r="45" spans="1:22" ht="8.1" customHeight="1" x14ac:dyDescent="0.2">
      <c r="A45" s="89"/>
      <c r="B45" s="49"/>
      <c r="C45" s="290"/>
      <c r="D45" s="290"/>
      <c r="E45" s="290"/>
      <c r="F45" s="290"/>
      <c r="G45" s="290"/>
      <c r="H45" s="290"/>
      <c r="I45" s="290"/>
      <c r="J45" s="290"/>
      <c r="K45" s="290"/>
      <c r="L45" s="290"/>
      <c r="M45" s="290"/>
      <c r="N45" s="290"/>
      <c r="O45" s="290"/>
      <c r="P45" s="472"/>
      <c r="T45" s="6"/>
    </row>
    <row r="46" spans="1:22" ht="15" customHeight="1" x14ac:dyDescent="0.2">
      <c r="A46" s="89"/>
      <c r="B46" s="786"/>
      <c r="C46" s="787"/>
      <c r="D46" s="787"/>
      <c r="E46" s="787"/>
      <c r="F46" s="787"/>
      <c r="G46" s="787"/>
      <c r="H46" s="788"/>
      <c r="I46" s="290"/>
      <c r="J46" s="290"/>
      <c r="K46" s="290"/>
      <c r="L46" s="797"/>
      <c r="M46" s="798"/>
      <c r="N46" s="476"/>
      <c r="O46" s="466"/>
      <c r="P46" s="472"/>
      <c r="T46" s="6"/>
    </row>
    <row r="47" spans="1:22" ht="8.1" customHeight="1" x14ac:dyDescent="0.2">
      <c r="A47" s="89"/>
      <c r="B47" s="49"/>
      <c r="C47" s="290"/>
      <c r="D47" s="290"/>
      <c r="E47" s="290"/>
      <c r="F47" s="290"/>
      <c r="G47" s="290"/>
      <c r="H47" s="290"/>
      <c r="I47" s="290"/>
      <c r="J47" s="290"/>
      <c r="K47" s="290"/>
      <c r="L47" s="290"/>
      <c r="M47" s="290"/>
      <c r="N47" s="290"/>
      <c r="O47" s="290"/>
      <c r="P47" s="472"/>
      <c r="T47" s="6"/>
    </row>
    <row r="48" spans="1:22" ht="15" customHeight="1" x14ac:dyDescent="0.2">
      <c r="A48" s="89"/>
      <c r="B48" s="786"/>
      <c r="C48" s="787"/>
      <c r="D48" s="787"/>
      <c r="E48" s="787"/>
      <c r="F48" s="787"/>
      <c r="G48" s="787"/>
      <c r="H48" s="788"/>
      <c r="I48" s="290"/>
      <c r="J48" s="290"/>
      <c r="K48" s="290"/>
      <c r="L48" s="797"/>
      <c r="M48" s="798"/>
      <c r="N48" s="476"/>
      <c r="O48" s="466"/>
      <c r="P48" s="472"/>
      <c r="T48" s="6"/>
    </row>
    <row r="49" spans="1:20" ht="8.1" customHeight="1" x14ac:dyDescent="0.2">
      <c r="A49" s="89"/>
      <c r="B49" s="49"/>
      <c r="C49" s="290"/>
      <c r="D49" s="290"/>
      <c r="E49" s="290"/>
      <c r="F49" s="290"/>
      <c r="G49" s="290"/>
      <c r="H49" s="290"/>
      <c r="I49" s="290"/>
      <c r="J49" s="290"/>
      <c r="K49" s="290"/>
      <c r="L49" s="290"/>
      <c r="M49" s="290"/>
      <c r="N49" s="290"/>
      <c r="O49" s="290"/>
      <c r="P49" s="472"/>
      <c r="T49" s="6"/>
    </row>
    <row r="50" spans="1:20" ht="15" customHeight="1" x14ac:dyDescent="0.2">
      <c r="A50" s="89"/>
      <c r="B50" s="786"/>
      <c r="C50" s="787"/>
      <c r="D50" s="787"/>
      <c r="E50" s="787"/>
      <c r="F50" s="787"/>
      <c r="G50" s="787"/>
      <c r="H50" s="788"/>
      <c r="I50" s="290"/>
      <c r="J50" s="290"/>
      <c r="K50" s="290"/>
      <c r="L50" s="797"/>
      <c r="M50" s="798"/>
      <c r="N50" s="476"/>
      <c r="O50" s="466"/>
      <c r="P50" s="472"/>
      <c r="T50" s="6"/>
    </row>
    <row r="51" spans="1:20" ht="9.9499999999999993" customHeight="1" x14ac:dyDescent="0.2">
      <c r="A51" s="31"/>
      <c r="B51" s="32"/>
      <c r="C51" s="32"/>
      <c r="D51" s="32"/>
      <c r="E51" s="32"/>
      <c r="F51" s="29"/>
      <c r="G51" s="32"/>
      <c r="H51" s="32"/>
      <c r="I51" s="32"/>
      <c r="J51" s="32"/>
      <c r="K51" s="32"/>
      <c r="L51" s="32"/>
      <c r="M51" s="32"/>
      <c r="N51" s="32"/>
      <c r="O51" s="32"/>
      <c r="P51" s="35"/>
    </row>
    <row r="52" spans="1:20" ht="13.5" thickBot="1" x14ac:dyDescent="0.25">
      <c r="A52" s="40"/>
      <c r="B52" s="648" t="str">
        <f>LEFT(CONCATENATE(Submission!$C$15," - ", 'Section A1'!$B$5),95)</f>
        <v xml:space="preserve"> - </v>
      </c>
      <c r="C52" s="650"/>
      <c r="D52" s="650"/>
      <c r="E52" s="650"/>
      <c r="F52" s="649"/>
      <c r="G52" s="650"/>
      <c r="H52" s="650"/>
      <c r="I52" s="650"/>
      <c r="J52" s="650"/>
      <c r="K52" s="650"/>
      <c r="L52" s="650"/>
      <c r="M52" s="650"/>
      <c r="N52" s="650"/>
      <c r="O52" s="651"/>
      <c r="P52" s="43"/>
    </row>
  </sheetData>
  <sheetProtection password="EBAD" sheet="1"/>
  <mergeCells count="52">
    <mergeCell ref="B11:E11"/>
    <mergeCell ref="B15:M15"/>
    <mergeCell ref="H11:I11"/>
    <mergeCell ref="H7:I7"/>
    <mergeCell ref="B48:H48"/>
    <mergeCell ref="B50:H50"/>
    <mergeCell ref="N7:O7"/>
    <mergeCell ref="N11:O11"/>
    <mergeCell ref="N17:O17"/>
    <mergeCell ref="N21:O21"/>
    <mergeCell ref="B9:M9"/>
    <mergeCell ref="B7:E7"/>
    <mergeCell ref="B25:E25"/>
    <mergeCell ref="B21:E21"/>
    <mergeCell ref="L29:O29"/>
    <mergeCell ref="B41:O41"/>
    <mergeCell ref="L48:M48"/>
    <mergeCell ref="L50:M50"/>
    <mergeCell ref="L40:O40"/>
    <mergeCell ref="L32:M32"/>
    <mergeCell ref="B44:H44"/>
    <mergeCell ref="B46:H46"/>
    <mergeCell ref="A2:O2"/>
    <mergeCell ref="B5:H5"/>
    <mergeCell ref="B23:M23"/>
    <mergeCell ref="N25:O25"/>
    <mergeCell ref="B26:O26"/>
    <mergeCell ref="L44:M44"/>
    <mergeCell ref="L46:M46"/>
    <mergeCell ref="N6:O6"/>
    <mergeCell ref="N10:O10"/>
    <mergeCell ref="N16:O16"/>
    <mergeCell ref="N20:O20"/>
    <mergeCell ref="N24:O24"/>
    <mergeCell ref="L30:M30"/>
    <mergeCell ref="H25:I25"/>
    <mergeCell ref="L34:M34"/>
    <mergeCell ref="L36:M36"/>
    <mergeCell ref="L38:M38"/>
    <mergeCell ref="L43:M43"/>
    <mergeCell ref="A1:P1"/>
    <mergeCell ref="H21:I21"/>
    <mergeCell ref="H17:I17"/>
    <mergeCell ref="H20:I20"/>
    <mergeCell ref="H24:I24"/>
    <mergeCell ref="B17:E17"/>
    <mergeCell ref="B19:M19"/>
    <mergeCell ref="B12:O12"/>
    <mergeCell ref="H14:M14"/>
    <mergeCell ref="H16:I16"/>
    <mergeCell ref="H6:I6"/>
    <mergeCell ref="H10:I10"/>
  </mergeCells>
  <phoneticPr fontId="21" type="noConversion"/>
  <conditionalFormatting sqref="H36">
    <cfRule type="expression" dxfId="25" priority="7" stopIfTrue="1">
      <formula>"abs(($H32+$L32-$O32-$J32))/($H32+$L32)&gt;.1"</formula>
    </cfRule>
  </conditionalFormatting>
  <conditionalFormatting sqref="H38">
    <cfRule type="expression" dxfId="24" priority="6" stopIfTrue="1">
      <formula>"abs(($H32+$L32-$O32-$J32))/($H32+$L32)&gt;.1"</formula>
    </cfRule>
  </conditionalFormatting>
  <conditionalFormatting sqref="J32 L32 O32 H32 M32">
    <cfRule type="expression" dxfId="23" priority="5" stopIfTrue="1">
      <formula>OR(IFERROR(ABS(($H32+$L32-$J32-$O32))/($L32+$H32)&gt;$S$30,FALSE),IFERROR(ABS(($H32+$L32-$J32-$O32))/($J32+$O32)&gt;$S$30,FALSE))</formula>
    </cfRule>
  </conditionalFormatting>
  <conditionalFormatting sqref="J36 H36 L36 O36 M36">
    <cfRule type="expression" dxfId="22" priority="2" stopIfTrue="1">
      <formula>OR(IFERROR(ABS(($H36+$L36-$J36-$O36))/($L36+$H36)&gt;$S$30,FALSE),IFERROR(ABS(($H36+$L36-$J36-$O36))/($J36+$O36)&gt;$S$30,FALSE))</formula>
    </cfRule>
  </conditionalFormatting>
  <conditionalFormatting sqref="J38 H38 L38 O38 M38">
    <cfRule type="expression" dxfId="21" priority="1" stopIfTrue="1">
      <formula>OR(IFERROR(ABS(($H38+$L38-$J38-$O38))/($L38+$H38)&gt;$S$30,FALSE),IFERROR(ABS(($H38+$L38-$J38-$O38))/($J38+$O38)&gt;$S$30,FALSE))</formula>
    </cfRule>
  </conditionalFormatting>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0" r:id="rId4" name="Check Box 8">
              <controlPr defaultSize="0" autoFill="0" autoLine="0" autoPict="0">
                <anchor moveWithCells="1">
                  <from>
                    <xdr:col>5</xdr:col>
                    <xdr:colOff>19050</xdr:colOff>
                    <xdr:row>5</xdr:row>
                    <xdr:rowOff>114300</xdr:rowOff>
                  </from>
                  <to>
                    <xdr:col>6</xdr:col>
                    <xdr:colOff>95250</xdr:colOff>
                    <xdr:row>7</xdr:row>
                    <xdr:rowOff>19050</xdr:rowOff>
                  </to>
                </anchor>
              </controlPr>
            </control>
          </mc:Choice>
        </mc:AlternateContent>
        <mc:AlternateContent xmlns:mc="http://schemas.openxmlformats.org/markup-compatibility/2006">
          <mc:Choice Requires="x14">
            <control shapeId="13321" r:id="rId5" name="Check Box 9">
              <controlPr defaultSize="0" autoFill="0" autoLine="0" autoPict="0">
                <anchor moveWithCells="1">
                  <from>
                    <xdr:col>5</xdr:col>
                    <xdr:colOff>19050</xdr:colOff>
                    <xdr:row>9</xdr:row>
                    <xdr:rowOff>114300</xdr:rowOff>
                  </from>
                  <to>
                    <xdr:col>6</xdr:col>
                    <xdr:colOff>95250</xdr:colOff>
                    <xdr:row>11</xdr:row>
                    <xdr:rowOff>19050</xdr:rowOff>
                  </to>
                </anchor>
              </controlPr>
            </control>
          </mc:Choice>
        </mc:AlternateContent>
        <mc:AlternateContent xmlns:mc="http://schemas.openxmlformats.org/markup-compatibility/2006">
          <mc:Choice Requires="x14">
            <control shapeId="13332" r:id="rId6" name="Check Box 20">
              <controlPr defaultSize="0" autoFill="0" autoLine="0" autoPict="0">
                <anchor moveWithCells="1">
                  <from>
                    <xdr:col>5</xdr:col>
                    <xdr:colOff>19050</xdr:colOff>
                    <xdr:row>15</xdr:row>
                    <xdr:rowOff>142875</xdr:rowOff>
                  </from>
                  <to>
                    <xdr:col>6</xdr:col>
                    <xdr:colOff>95250</xdr:colOff>
                    <xdr:row>17</xdr:row>
                    <xdr:rowOff>47625</xdr:rowOff>
                  </to>
                </anchor>
              </controlPr>
            </control>
          </mc:Choice>
        </mc:AlternateContent>
        <mc:AlternateContent xmlns:mc="http://schemas.openxmlformats.org/markup-compatibility/2006">
          <mc:Choice Requires="x14">
            <control shapeId="13333" r:id="rId7" name="Check Box 21">
              <controlPr defaultSize="0" autoFill="0" autoLine="0" autoPict="0">
                <anchor moveWithCells="1">
                  <from>
                    <xdr:col>5</xdr:col>
                    <xdr:colOff>19050</xdr:colOff>
                    <xdr:row>19</xdr:row>
                    <xdr:rowOff>142875</xdr:rowOff>
                  </from>
                  <to>
                    <xdr:col>6</xdr:col>
                    <xdr:colOff>95250</xdr:colOff>
                    <xdr:row>21</xdr:row>
                    <xdr:rowOff>47625</xdr:rowOff>
                  </to>
                </anchor>
              </controlPr>
            </control>
          </mc:Choice>
        </mc:AlternateContent>
        <mc:AlternateContent xmlns:mc="http://schemas.openxmlformats.org/markup-compatibility/2006">
          <mc:Choice Requires="x14">
            <control shapeId="13334" r:id="rId8" name="Check Box 22">
              <controlPr defaultSize="0" autoFill="0" autoLine="0" autoPict="0">
                <anchor moveWithCells="1">
                  <from>
                    <xdr:col>5</xdr:col>
                    <xdr:colOff>19050</xdr:colOff>
                    <xdr:row>23</xdr:row>
                    <xdr:rowOff>142875</xdr:rowOff>
                  </from>
                  <to>
                    <xdr:col>6</xdr:col>
                    <xdr:colOff>95250</xdr:colOff>
                    <xdr:row>25</xdr:row>
                    <xdr:rowOff>47625</xdr:rowOff>
                  </to>
                </anchor>
              </controlPr>
            </control>
          </mc:Choice>
        </mc:AlternateContent>
        <mc:AlternateContent xmlns:mc="http://schemas.openxmlformats.org/markup-compatibility/2006">
          <mc:Choice Requires="x14">
            <control shapeId="13350" r:id="rId9" name="Check Box 38">
              <controlPr defaultSize="0" autoFill="0" autoLine="0" autoPict="0">
                <anchor moveWithCells="1">
                  <from>
                    <xdr:col>5</xdr:col>
                    <xdr:colOff>142875</xdr:colOff>
                    <xdr:row>31</xdr:row>
                    <xdr:rowOff>0</xdr:rowOff>
                  </from>
                  <to>
                    <xdr:col>7</xdr:col>
                    <xdr:colOff>47625</xdr:colOff>
                    <xdr:row>32</xdr:row>
                    <xdr:rowOff>28575</xdr:rowOff>
                  </to>
                </anchor>
              </controlPr>
            </control>
          </mc:Choice>
        </mc:AlternateContent>
        <mc:AlternateContent xmlns:mc="http://schemas.openxmlformats.org/markup-compatibility/2006">
          <mc:Choice Requires="x14">
            <control shapeId="13351" r:id="rId10" name="Check Box 39">
              <controlPr defaultSize="0" autoFill="0" autoLine="0" autoPict="0">
                <anchor moveWithCells="1">
                  <from>
                    <xdr:col>5</xdr:col>
                    <xdr:colOff>142875</xdr:colOff>
                    <xdr:row>32</xdr:row>
                    <xdr:rowOff>85725</xdr:rowOff>
                  </from>
                  <to>
                    <xdr:col>7</xdr:col>
                    <xdr:colOff>47625</xdr:colOff>
                    <xdr:row>34</xdr:row>
                    <xdr:rowOff>19050</xdr:rowOff>
                  </to>
                </anchor>
              </controlPr>
            </control>
          </mc:Choice>
        </mc:AlternateContent>
        <mc:AlternateContent xmlns:mc="http://schemas.openxmlformats.org/markup-compatibility/2006">
          <mc:Choice Requires="x14">
            <control shapeId="13352" r:id="rId11" name="Check Box 40">
              <controlPr defaultSize="0" autoFill="0" autoLine="0" autoPict="0">
                <anchor moveWithCells="1">
                  <from>
                    <xdr:col>5</xdr:col>
                    <xdr:colOff>142875</xdr:colOff>
                    <xdr:row>35</xdr:row>
                    <xdr:rowOff>0</xdr:rowOff>
                  </from>
                  <to>
                    <xdr:col>7</xdr:col>
                    <xdr:colOff>47625</xdr:colOff>
                    <xdr:row>36</xdr:row>
                    <xdr:rowOff>28575</xdr:rowOff>
                  </to>
                </anchor>
              </controlPr>
            </control>
          </mc:Choice>
        </mc:AlternateContent>
        <mc:AlternateContent xmlns:mc="http://schemas.openxmlformats.org/markup-compatibility/2006">
          <mc:Choice Requires="x14">
            <control shapeId="14170" r:id="rId12" name="Check Box 858">
              <controlPr defaultSize="0" autoFill="0" autoLine="0" autoPict="0">
                <anchor moveWithCells="1">
                  <from>
                    <xdr:col>13</xdr:col>
                    <xdr:colOff>0</xdr:colOff>
                    <xdr:row>31</xdr:row>
                    <xdr:rowOff>0</xdr:rowOff>
                  </from>
                  <to>
                    <xdr:col>14</xdr:col>
                    <xdr:colOff>85725</xdr:colOff>
                    <xdr:row>32</xdr:row>
                    <xdr:rowOff>28575</xdr:rowOff>
                  </to>
                </anchor>
              </controlPr>
            </control>
          </mc:Choice>
        </mc:AlternateContent>
        <mc:AlternateContent xmlns:mc="http://schemas.openxmlformats.org/markup-compatibility/2006">
          <mc:Choice Requires="x14">
            <control shapeId="14172" r:id="rId13" name="Check Box 860">
              <controlPr defaultSize="0" autoFill="0" autoLine="0" autoPict="0">
                <anchor moveWithCells="1">
                  <from>
                    <xdr:col>13</xdr:col>
                    <xdr:colOff>0</xdr:colOff>
                    <xdr:row>35</xdr:row>
                    <xdr:rowOff>0</xdr:rowOff>
                  </from>
                  <to>
                    <xdr:col>14</xdr:col>
                    <xdr:colOff>85725</xdr:colOff>
                    <xdr:row>36</xdr:row>
                    <xdr:rowOff>28575</xdr:rowOff>
                  </to>
                </anchor>
              </controlPr>
            </control>
          </mc:Choice>
        </mc:AlternateContent>
        <mc:AlternateContent xmlns:mc="http://schemas.openxmlformats.org/markup-compatibility/2006">
          <mc:Choice Requires="x14">
            <control shapeId="14179" r:id="rId14" name="Check Box 867">
              <controlPr defaultSize="0" autoFill="0" autoLine="0" autoPict="0">
                <anchor moveWithCells="1">
                  <from>
                    <xdr:col>8</xdr:col>
                    <xdr:colOff>66675</xdr:colOff>
                    <xdr:row>30</xdr:row>
                    <xdr:rowOff>85725</xdr:rowOff>
                  </from>
                  <to>
                    <xdr:col>9</xdr:col>
                    <xdr:colOff>85725</xdr:colOff>
                    <xdr:row>32</xdr:row>
                    <xdr:rowOff>19050</xdr:rowOff>
                  </to>
                </anchor>
              </controlPr>
            </control>
          </mc:Choice>
        </mc:AlternateContent>
        <mc:AlternateContent xmlns:mc="http://schemas.openxmlformats.org/markup-compatibility/2006">
          <mc:Choice Requires="x14">
            <control shapeId="14180" r:id="rId15" name="Check Box 868">
              <controlPr defaultSize="0" autoFill="0" autoLine="0" autoPict="0">
                <anchor moveWithCells="1">
                  <from>
                    <xdr:col>8</xdr:col>
                    <xdr:colOff>66675</xdr:colOff>
                    <xdr:row>32</xdr:row>
                    <xdr:rowOff>76200</xdr:rowOff>
                  </from>
                  <to>
                    <xdr:col>9</xdr:col>
                    <xdr:colOff>85725</xdr:colOff>
                    <xdr:row>34</xdr:row>
                    <xdr:rowOff>9525</xdr:rowOff>
                  </to>
                </anchor>
              </controlPr>
            </control>
          </mc:Choice>
        </mc:AlternateContent>
        <mc:AlternateContent xmlns:mc="http://schemas.openxmlformats.org/markup-compatibility/2006">
          <mc:Choice Requires="x14">
            <control shapeId="14181" r:id="rId16" name="Check Box 869">
              <controlPr defaultSize="0" autoFill="0" autoLine="0" autoPict="0">
                <anchor moveWithCells="1">
                  <from>
                    <xdr:col>8</xdr:col>
                    <xdr:colOff>66675</xdr:colOff>
                    <xdr:row>34</xdr:row>
                    <xdr:rowOff>85725</xdr:rowOff>
                  </from>
                  <to>
                    <xdr:col>9</xdr:col>
                    <xdr:colOff>85725</xdr:colOff>
                    <xdr:row>36</xdr:row>
                    <xdr:rowOff>19050</xdr:rowOff>
                  </to>
                </anchor>
              </controlPr>
            </control>
          </mc:Choice>
        </mc:AlternateContent>
        <mc:AlternateContent xmlns:mc="http://schemas.openxmlformats.org/markup-compatibility/2006">
          <mc:Choice Requires="x14">
            <control shapeId="14193" r:id="rId17" name="Check Box 881">
              <controlPr defaultSize="0" autoFill="0" autoLine="0" autoPict="0">
                <anchor moveWithCells="1">
                  <from>
                    <xdr:col>10</xdr:col>
                    <xdr:colOff>19050</xdr:colOff>
                    <xdr:row>30</xdr:row>
                    <xdr:rowOff>85725</xdr:rowOff>
                  </from>
                  <to>
                    <xdr:col>11</xdr:col>
                    <xdr:colOff>95250</xdr:colOff>
                    <xdr:row>32</xdr:row>
                    <xdr:rowOff>19050</xdr:rowOff>
                  </to>
                </anchor>
              </controlPr>
            </control>
          </mc:Choice>
        </mc:AlternateContent>
        <mc:AlternateContent xmlns:mc="http://schemas.openxmlformats.org/markup-compatibility/2006">
          <mc:Choice Requires="x14">
            <control shapeId="14194" r:id="rId18" name="Check Box 882">
              <controlPr defaultSize="0" autoFill="0" autoLine="0" autoPict="0">
                <anchor moveWithCells="1">
                  <from>
                    <xdr:col>8</xdr:col>
                    <xdr:colOff>66675</xdr:colOff>
                    <xdr:row>32</xdr:row>
                    <xdr:rowOff>85725</xdr:rowOff>
                  </from>
                  <to>
                    <xdr:col>9</xdr:col>
                    <xdr:colOff>85725</xdr:colOff>
                    <xdr:row>34</xdr:row>
                    <xdr:rowOff>19050</xdr:rowOff>
                  </to>
                </anchor>
              </controlPr>
            </control>
          </mc:Choice>
        </mc:AlternateContent>
        <mc:AlternateContent xmlns:mc="http://schemas.openxmlformats.org/markup-compatibility/2006">
          <mc:Choice Requires="x14">
            <control shapeId="14196" r:id="rId19" name="Check Box 884">
              <controlPr defaultSize="0" autoFill="0" autoLine="0" autoPict="0">
                <anchor moveWithCells="1">
                  <from>
                    <xdr:col>8</xdr:col>
                    <xdr:colOff>66675</xdr:colOff>
                    <xdr:row>34</xdr:row>
                    <xdr:rowOff>85725</xdr:rowOff>
                  </from>
                  <to>
                    <xdr:col>9</xdr:col>
                    <xdr:colOff>85725</xdr:colOff>
                    <xdr:row>36</xdr:row>
                    <xdr:rowOff>19050</xdr:rowOff>
                  </to>
                </anchor>
              </controlPr>
            </control>
          </mc:Choice>
        </mc:AlternateContent>
        <mc:AlternateContent xmlns:mc="http://schemas.openxmlformats.org/markup-compatibility/2006">
          <mc:Choice Requires="x14">
            <control shapeId="14197" r:id="rId20" name="Check Box 885">
              <controlPr defaultSize="0" autoFill="0" autoLine="0" autoPict="0">
                <anchor moveWithCells="1">
                  <from>
                    <xdr:col>10</xdr:col>
                    <xdr:colOff>19050</xdr:colOff>
                    <xdr:row>34</xdr:row>
                    <xdr:rowOff>85725</xdr:rowOff>
                  </from>
                  <to>
                    <xdr:col>11</xdr:col>
                    <xdr:colOff>95250</xdr:colOff>
                    <xdr:row>36</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Q16"/>
  <sheetViews>
    <sheetView zoomScaleNormal="100" workbookViewId="0">
      <selection activeCell="B5" sqref="B5:M5"/>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16.5703125" style="7" customWidth="1"/>
    <col min="6" max="6" width="3.42578125" style="22" customWidth="1"/>
    <col min="7" max="7" width="2.5703125" style="7" customWidth="1"/>
    <col min="8" max="8" width="20.7109375" style="7" customWidth="1"/>
    <col min="9" max="9" width="4.28515625" style="7" customWidth="1"/>
    <col min="10" max="10" width="7" style="7" customWidth="1"/>
    <col min="11" max="11" width="3.85546875" style="22" customWidth="1"/>
    <col min="12" max="12" width="3.28515625" style="7" customWidth="1"/>
    <col min="13" max="13" width="20.7109375" style="7" customWidth="1"/>
    <col min="14" max="14" width="2.7109375" style="7" customWidth="1"/>
    <col min="15" max="15" width="9.140625" style="7" customWidth="1"/>
    <col min="16" max="16" width="9.140625" style="7" hidden="1" customWidth="1"/>
    <col min="17" max="17" width="9.140625" style="526" hidden="1" customWidth="1"/>
    <col min="18" max="18" width="9.140625" style="7" customWidth="1"/>
    <col min="19" max="16384" width="9.140625" style="7"/>
  </cols>
  <sheetData>
    <row r="1" spans="1:17" s="10" customFormat="1" ht="15" customHeight="1" x14ac:dyDescent="0.2">
      <c r="A1" s="732" t="str">
        <f>"Section B: "&amp;Submission!C15&amp;" Emissions, Production and Intensity Information (continued)"</f>
        <v>Section B:  Emissions, Production and Intensity Information (continued)</v>
      </c>
      <c r="B1" s="728"/>
      <c r="C1" s="728"/>
      <c r="D1" s="728"/>
      <c r="E1" s="728"/>
      <c r="F1" s="728"/>
      <c r="G1" s="728"/>
      <c r="H1" s="728"/>
      <c r="I1" s="728"/>
      <c r="J1" s="728"/>
      <c r="K1" s="728"/>
      <c r="L1" s="728"/>
      <c r="M1" s="728"/>
      <c r="N1" s="729"/>
      <c r="O1" s="9"/>
      <c r="Q1" s="525"/>
    </row>
    <row r="2" spans="1:17" s="10" customFormat="1" ht="6" customHeight="1" x14ac:dyDescent="0.2">
      <c r="A2" s="789"/>
      <c r="B2" s="816"/>
      <c r="C2" s="816"/>
      <c r="D2" s="816"/>
      <c r="E2" s="816"/>
      <c r="F2" s="816"/>
      <c r="G2" s="816"/>
      <c r="H2" s="816"/>
      <c r="I2" s="816"/>
      <c r="J2" s="816"/>
      <c r="K2" s="816"/>
      <c r="L2" s="816"/>
      <c r="M2" s="816"/>
      <c r="N2" s="106"/>
      <c r="O2" s="9"/>
      <c r="Q2" s="525"/>
    </row>
    <row r="3" spans="1:17" ht="15" x14ac:dyDescent="0.2">
      <c r="A3" s="430"/>
      <c r="B3" s="260" t="s">
        <v>374</v>
      </c>
      <c r="C3" s="224"/>
      <c r="D3" s="224"/>
      <c r="E3" s="224"/>
      <c r="F3" s="261"/>
      <c r="G3" s="259"/>
      <c r="H3" s="262"/>
      <c r="I3" s="263"/>
      <c r="J3" s="263"/>
      <c r="K3" s="261"/>
      <c r="L3" s="259"/>
      <c r="M3" s="264"/>
      <c r="N3" s="265"/>
      <c r="Q3" s="502"/>
    </row>
    <row r="4" spans="1:17" ht="37.5" customHeight="1" x14ac:dyDescent="0.2">
      <c r="A4" s="431"/>
      <c r="B4" s="809" t="s">
        <v>483</v>
      </c>
      <c r="C4" s="810"/>
      <c r="D4" s="810"/>
      <c r="E4" s="810"/>
      <c r="F4" s="810"/>
      <c r="G4" s="810"/>
      <c r="H4" s="810"/>
      <c r="I4" s="810"/>
      <c r="J4" s="810"/>
      <c r="K4" s="810"/>
      <c r="L4" s="810"/>
      <c r="M4" s="810"/>
      <c r="N4" s="35"/>
      <c r="Q4" s="505"/>
    </row>
    <row r="5" spans="1:17" ht="311.25" customHeight="1" x14ac:dyDescent="0.2">
      <c r="A5" s="431"/>
      <c r="B5" s="817"/>
      <c r="C5" s="817"/>
      <c r="D5" s="817"/>
      <c r="E5" s="817"/>
      <c r="F5" s="817"/>
      <c r="G5" s="817"/>
      <c r="H5" s="817"/>
      <c r="I5" s="817"/>
      <c r="J5" s="817"/>
      <c r="K5" s="817"/>
      <c r="L5" s="817"/>
      <c r="M5" s="817"/>
      <c r="N5" s="35"/>
      <c r="Q5" s="505"/>
    </row>
    <row r="6" spans="1:17" ht="15" x14ac:dyDescent="0.2">
      <c r="A6" s="430"/>
      <c r="B6" s="260" t="str">
        <f>"Public Availability of "&amp;Submission!C15&amp;" GHG Emissions Data"</f>
        <v>Public Availability of  GHG Emissions Data</v>
      </c>
      <c r="C6" s="224"/>
      <c r="D6" s="224"/>
      <c r="E6" s="224"/>
      <c r="F6" s="261"/>
      <c r="G6" s="259"/>
      <c r="H6" s="262"/>
      <c r="I6" s="263"/>
      <c r="J6" s="263"/>
      <c r="K6" s="261"/>
      <c r="L6" s="259"/>
      <c r="M6" s="264"/>
      <c r="N6" s="265"/>
      <c r="P6" s="7" t="s">
        <v>242</v>
      </c>
      <c r="Q6" s="502" t="s">
        <v>114</v>
      </c>
    </row>
    <row r="7" spans="1:17" ht="25.5" customHeight="1" x14ac:dyDescent="0.2">
      <c r="A7" s="431"/>
      <c r="B7" s="809" t="str">
        <f>"Are "&amp;Submission!C15&amp;" greenhouse gas emissions data by gas type for this facility publicly available (i.e., published or by request)?"</f>
        <v>Are  greenhouse gas emissions data by gas type for this facility publicly available (i.e., published or by request)?</v>
      </c>
      <c r="C7" s="810"/>
      <c r="D7" s="810"/>
      <c r="E7" s="810"/>
      <c r="F7" s="810"/>
      <c r="G7" s="810"/>
      <c r="H7" s="810"/>
      <c r="I7" s="810"/>
      <c r="J7" s="810"/>
      <c r="K7" s="810"/>
      <c r="L7" s="810"/>
      <c r="M7" s="810"/>
      <c r="N7" s="35"/>
      <c r="Q7" s="505" t="s">
        <v>115</v>
      </c>
    </row>
    <row r="8" spans="1:17" ht="20.25" customHeight="1" x14ac:dyDescent="0.2">
      <c r="A8" s="23"/>
      <c r="B8" s="497"/>
      <c r="C8" s="88"/>
      <c r="D8" s="88"/>
      <c r="E8" s="88"/>
      <c r="F8" s="497"/>
      <c r="G8" s="88"/>
      <c r="H8" s="88"/>
      <c r="I8" s="88"/>
      <c r="J8" s="88"/>
      <c r="K8" s="98"/>
      <c r="L8" s="88"/>
      <c r="M8" s="88"/>
      <c r="N8" s="35"/>
      <c r="P8" s="6" t="s">
        <v>224</v>
      </c>
      <c r="Q8" s="505"/>
    </row>
    <row r="9" spans="1:17" ht="6" customHeight="1" x14ac:dyDescent="0.2">
      <c r="A9" s="23"/>
      <c r="B9" s="27"/>
      <c r="C9" s="27"/>
      <c r="D9" s="27"/>
      <c r="E9" s="29"/>
      <c r="F9" s="27"/>
      <c r="G9" s="27"/>
      <c r="H9" s="27"/>
      <c r="I9" s="27"/>
      <c r="J9" s="29"/>
      <c r="K9" s="27"/>
      <c r="L9" s="27"/>
      <c r="M9" s="27"/>
      <c r="N9" s="35"/>
      <c r="P9" s="6"/>
      <c r="Q9" s="505"/>
    </row>
    <row r="10" spans="1:17" ht="24.95" customHeight="1" x14ac:dyDescent="0.2">
      <c r="A10" s="431"/>
      <c r="B10" s="809" t="str">
        <f>"Are "&amp;Submission!C15&amp;" greenhouse gas emissions data by source category for this facility publicly available (i.e., published or by request)?"</f>
        <v>Are  greenhouse gas emissions data by source category for this facility publicly available (i.e., published or by request)?</v>
      </c>
      <c r="C10" s="810"/>
      <c r="D10" s="810"/>
      <c r="E10" s="810"/>
      <c r="F10" s="810"/>
      <c r="G10" s="810"/>
      <c r="H10" s="810"/>
      <c r="I10" s="810"/>
      <c r="J10" s="810"/>
      <c r="K10" s="810"/>
      <c r="L10" s="810"/>
      <c r="M10" s="810"/>
      <c r="N10" s="35"/>
    </row>
    <row r="11" spans="1:17" ht="20.25" customHeight="1" x14ac:dyDescent="0.2">
      <c r="A11" s="23"/>
      <c r="B11" s="497"/>
      <c r="C11" s="88"/>
      <c r="D11" s="88"/>
      <c r="E11" s="88"/>
      <c r="F11" s="497"/>
      <c r="G11" s="88"/>
      <c r="H11" s="88"/>
      <c r="I11" s="88"/>
      <c r="J11" s="88"/>
      <c r="K11" s="98"/>
      <c r="L11" s="88"/>
      <c r="M11" s="88"/>
      <c r="N11" s="35"/>
      <c r="P11" s="6" t="s">
        <v>225</v>
      </c>
      <c r="Q11" s="505"/>
    </row>
    <row r="12" spans="1:17" ht="6" customHeight="1" x14ac:dyDescent="0.2">
      <c r="A12" s="431"/>
      <c r="B12" s="107"/>
      <c r="C12" s="107"/>
      <c r="D12" s="107"/>
      <c r="E12" s="107"/>
      <c r="F12" s="107"/>
      <c r="G12" s="107"/>
      <c r="H12" s="107"/>
      <c r="I12" s="68"/>
      <c r="J12" s="107"/>
      <c r="K12" s="107"/>
      <c r="L12" s="107"/>
      <c r="M12" s="32"/>
      <c r="N12" s="35"/>
    </row>
    <row r="13" spans="1:17" ht="12.75" customHeight="1" x14ac:dyDescent="0.2">
      <c r="A13" s="432"/>
      <c r="B13" s="266" t="s">
        <v>240</v>
      </c>
      <c r="C13" s="267"/>
      <c r="D13" s="267"/>
      <c r="E13" s="267"/>
      <c r="F13" s="267"/>
      <c r="G13" s="267"/>
      <c r="H13" s="267"/>
      <c r="I13" s="267"/>
      <c r="J13" s="267"/>
      <c r="K13" s="267"/>
      <c r="L13" s="267"/>
      <c r="M13" s="27"/>
      <c r="N13" s="35"/>
    </row>
    <row r="14" spans="1:17" ht="12.95" customHeight="1" x14ac:dyDescent="0.2">
      <c r="A14" s="431"/>
      <c r="B14" s="809"/>
      <c r="C14" s="810"/>
      <c r="D14" s="810"/>
      <c r="E14" s="810"/>
      <c r="F14" s="810"/>
      <c r="G14" s="810"/>
      <c r="H14" s="810"/>
      <c r="I14" s="810"/>
      <c r="J14" s="810"/>
      <c r="K14" s="810"/>
      <c r="L14" s="810"/>
      <c r="M14" s="810"/>
      <c r="N14" s="35"/>
    </row>
    <row r="15" spans="1:17" ht="12.95" customHeight="1" x14ac:dyDescent="0.2">
      <c r="A15" s="431"/>
      <c r="B15" s="811" t="str">
        <f>LEFT(CONCATENATE(Submission!$C$15," - ", 'Section A1'!$B$5),95)</f>
        <v xml:space="preserve"> - </v>
      </c>
      <c r="C15" s="812"/>
      <c r="D15" s="812"/>
      <c r="E15" s="812"/>
      <c r="F15" s="812"/>
      <c r="G15" s="812"/>
      <c r="H15" s="812"/>
      <c r="I15" s="812"/>
      <c r="J15" s="812"/>
      <c r="K15" s="812"/>
      <c r="L15" s="812"/>
      <c r="M15" s="813"/>
      <c r="N15" s="35"/>
    </row>
    <row r="16" spans="1:17" ht="12.95" customHeight="1" thickBot="1" x14ac:dyDescent="0.25">
      <c r="A16" s="630"/>
      <c r="B16" s="814"/>
      <c r="C16" s="815"/>
      <c r="D16" s="815"/>
      <c r="E16" s="815"/>
      <c r="F16" s="815"/>
      <c r="G16" s="815"/>
      <c r="H16" s="815"/>
      <c r="I16" s="815"/>
      <c r="J16" s="815"/>
      <c r="K16" s="815"/>
      <c r="L16" s="815"/>
      <c r="M16" s="815"/>
      <c r="N16" s="43"/>
    </row>
  </sheetData>
  <sheetProtection password="EBAD" sheet="1"/>
  <mergeCells count="9">
    <mergeCell ref="B14:M14"/>
    <mergeCell ref="B15:M15"/>
    <mergeCell ref="B16:M16"/>
    <mergeCell ref="A1:N1"/>
    <mergeCell ref="B10:M10"/>
    <mergeCell ref="B4:M4"/>
    <mergeCell ref="B7:M7"/>
    <mergeCell ref="A2:M2"/>
    <mergeCell ref="B5:M5"/>
  </mergeCells>
  <phoneticPr fontId="63"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0292" r:id="rId4" name="Drop Down 4">
              <controlPr defaultSize="0" autoLine="0" autoPict="0">
                <anchor moveWithCells="1">
                  <from>
                    <xdr:col>1</xdr:col>
                    <xdr:colOff>28575</xdr:colOff>
                    <xdr:row>7</xdr:row>
                    <xdr:rowOff>38100</xdr:rowOff>
                  </from>
                  <to>
                    <xdr:col>7</xdr:col>
                    <xdr:colOff>228600</xdr:colOff>
                    <xdr:row>8</xdr:row>
                    <xdr:rowOff>9525</xdr:rowOff>
                  </to>
                </anchor>
              </controlPr>
            </control>
          </mc:Choice>
        </mc:AlternateContent>
        <mc:AlternateContent xmlns:mc="http://schemas.openxmlformats.org/markup-compatibility/2006">
          <mc:Choice Requires="x14">
            <control shapeId="140293" r:id="rId5" name="Drop Down 5">
              <controlPr defaultSize="0" autoLine="0" autoPict="0">
                <anchor moveWithCells="1">
                  <from>
                    <xdr:col>1</xdr:col>
                    <xdr:colOff>28575</xdr:colOff>
                    <xdr:row>10</xdr:row>
                    <xdr:rowOff>28575</xdr:rowOff>
                  </from>
                  <to>
                    <xdr:col>7</xdr:col>
                    <xdr:colOff>228600</xdr:colOff>
                    <xdr:row>11</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V66"/>
  <sheetViews>
    <sheetView topLeftCell="A7" zoomScaleNormal="100" workbookViewId="0">
      <selection activeCell="K11" sqref="K11"/>
    </sheetView>
  </sheetViews>
  <sheetFormatPr defaultRowHeight="11.25" x14ac:dyDescent="0.2"/>
  <cols>
    <col min="1" max="1" width="1.7109375" style="6" customWidth="1"/>
    <col min="2" max="2" width="14.85546875" style="6" customWidth="1"/>
    <col min="3" max="3" width="4.7109375" style="6" customWidth="1"/>
    <col min="4" max="4" width="23.7109375" style="6" customWidth="1"/>
    <col min="5" max="5" width="1.85546875" style="6" customWidth="1"/>
    <col min="6" max="6" width="11.7109375" style="249" customWidth="1"/>
    <col min="7" max="7" width="1.7109375" style="6" customWidth="1"/>
    <col min="8" max="8" width="6.7109375" style="6" customWidth="1"/>
    <col min="9" max="9" width="1.7109375" style="6" customWidth="1"/>
    <col min="10" max="10" width="13.28515625" style="6" customWidth="1"/>
    <col min="11" max="11" width="1.7109375" style="6" customWidth="1"/>
    <col min="12" max="12" width="11.7109375" style="6" customWidth="1"/>
    <col min="13" max="13" width="1.7109375" style="6" customWidth="1"/>
    <col min="14" max="14" width="9.140625" style="6"/>
    <col min="15" max="15" width="9.140625" style="6" hidden="1" customWidth="1"/>
    <col min="16" max="16" width="9.140625" style="505" hidden="1" customWidth="1"/>
    <col min="17" max="22" width="9.140625" style="6" hidden="1" customWidth="1"/>
    <col min="23" max="23" width="0" style="6" hidden="1" customWidth="1"/>
    <col min="24" max="16384" width="9.140625" style="6"/>
  </cols>
  <sheetData>
    <row r="1" spans="1:22" s="128" customFormat="1" ht="15" customHeight="1" x14ac:dyDescent="0.2">
      <c r="A1" s="732" t="str">
        <f>"Section B: "&amp;Submission!C15&amp;"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9"/>
      <c r="P1" s="501"/>
    </row>
    <row r="2" spans="1:22" s="12" customFormat="1" ht="6" customHeight="1" x14ac:dyDescent="0.2">
      <c r="A2" s="23"/>
      <c r="B2" s="105"/>
      <c r="C2" s="311"/>
      <c r="D2" s="311"/>
      <c r="E2" s="311"/>
      <c r="F2" s="311"/>
      <c r="G2" s="311"/>
      <c r="H2" s="311"/>
      <c r="I2" s="311"/>
      <c r="J2" s="311"/>
      <c r="K2" s="311"/>
      <c r="L2" s="311"/>
      <c r="M2" s="58"/>
      <c r="P2" s="502"/>
    </row>
    <row r="3" spans="1:22" s="128" customFormat="1" ht="15.75" x14ac:dyDescent="0.25">
      <c r="A3" s="251"/>
      <c r="B3" s="298" t="str">
        <f>Submission!C15&amp;" Production Information"</f>
        <v xml:space="preserve"> Production Information</v>
      </c>
      <c r="C3" s="298"/>
      <c r="D3" s="299"/>
      <c r="E3" s="298"/>
      <c r="F3" s="300"/>
      <c r="G3" s="298"/>
      <c r="H3" s="298"/>
      <c r="I3" s="298"/>
      <c r="J3" s="298"/>
      <c r="K3" s="298"/>
      <c r="L3" s="298"/>
      <c r="M3" s="301"/>
      <c r="P3" s="501"/>
    </row>
    <row r="4" spans="1:22" s="12" customFormat="1" ht="4.5" customHeight="1" x14ac:dyDescent="0.2">
      <c r="A4" s="23"/>
      <c r="B4" s="105"/>
      <c r="C4" s="311"/>
      <c r="D4" s="311"/>
      <c r="E4" s="311"/>
      <c r="F4" s="311"/>
      <c r="G4" s="311"/>
      <c r="H4" s="311"/>
      <c r="I4" s="311"/>
      <c r="J4" s="311"/>
      <c r="K4" s="311"/>
      <c r="L4" s="311"/>
      <c r="M4" s="58"/>
      <c r="P4" s="502"/>
    </row>
    <row r="5" spans="1:22" s="12" customFormat="1" ht="12.75" x14ac:dyDescent="0.2">
      <c r="A5" s="23"/>
      <c r="B5" s="295" t="str">
        <f>Submission!C15&amp;" Production"</f>
        <v xml:space="preserve"> Production</v>
      </c>
      <c r="C5" s="308"/>
      <c r="D5" s="308"/>
      <c r="E5" s="308"/>
      <c r="F5" s="308"/>
      <c r="G5" s="308"/>
      <c r="H5" s="308"/>
      <c r="I5" s="308"/>
      <c r="J5" s="308"/>
      <c r="K5" s="308"/>
      <c r="L5" s="308"/>
      <c r="M5" s="58"/>
      <c r="P5" s="502"/>
    </row>
    <row r="6" spans="1:22" s="12" customFormat="1" ht="3" customHeight="1" x14ac:dyDescent="0.2">
      <c r="A6" s="23"/>
      <c r="B6" s="25"/>
      <c r="C6" s="25"/>
      <c r="D6" s="25"/>
      <c r="E6" s="25"/>
      <c r="F6" s="25"/>
      <c r="G6" s="25"/>
      <c r="H6" s="25"/>
      <c r="I6" s="25"/>
      <c r="J6" s="25"/>
      <c r="K6" s="25"/>
      <c r="L6" s="25"/>
      <c r="M6" s="28"/>
      <c r="P6" s="502"/>
    </row>
    <row r="7" spans="1:22" s="12" customFormat="1" ht="12.75" x14ac:dyDescent="0.2">
      <c r="A7" s="23"/>
      <c r="B7" s="824" t="s">
        <v>534</v>
      </c>
      <c r="C7" s="825"/>
      <c r="D7" s="825"/>
      <c r="E7" s="825"/>
      <c r="F7" s="825"/>
      <c r="G7" s="825"/>
      <c r="H7" s="825"/>
      <c r="I7" s="825"/>
      <c r="J7" s="825"/>
      <c r="K7" s="825"/>
      <c r="L7" s="825"/>
      <c r="M7" s="348"/>
      <c r="N7" s="14"/>
      <c r="O7" s="14"/>
      <c r="P7" s="502"/>
    </row>
    <row r="8" spans="1:22" s="12" customFormat="1" ht="6" customHeight="1" x14ac:dyDescent="0.2">
      <c r="A8" s="23"/>
      <c r="B8" s="25"/>
      <c r="C8" s="25"/>
      <c r="D8" s="25"/>
      <c r="E8" s="25"/>
      <c r="F8" s="25"/>
      <c r="G8" s="25"/>
      <c r="H8" s="25"/>
      <c r="I8" s="25"/>
      <c r="J8" s="25"/>
      <c r="K8" s="25"/>
      <c r="L8" s="25"/>
      <c r="M8" s="28"/>
      <c r="P8" s="502"/>
    </row>
    <row r="9" spans="1:22" s="13" customFormat="1" ht="23.25" customHeight="1" x14ac:dyDescent="0.2">
      <c r="A9" s="207"/>
      <c r="C9" s="564" t="s">
        <v>37</v>
      </c>
      <c r="D9" s="564" t="s">
        <v>90</v>
      </c>
      <c r="E9" s="37"/>
      <c r="F9" s="433" t="s">
        <v>92</v>
      </c>
      <c r="G9" s="30"/>
      <c r="H9" s="564" t="s">
        <v>91</v>
      </c>
      <c r="I9" s="30"/>
      <c r="J9" s="564" t="s">
        <v>68</v>
      </c>
      <c r="K9" s="30"/>
      <c r="L9" s="564" t="s">
        <v>63</v>
      </c>
      <c r="M9" s="565"/>
      <c r="P9" s="566"/>
    </row>
    <row r="10" spans="1:22" s="12" customFormat="1" ht="12" customHeight="1" x14ac:dyDescent="0.2">
      <c r="A10" s="23"/>
      <c r="B10" s="56" t="s">
        <v>86</v>
      </c>
      <c r="C10" s="494"/>
      <c r="D10" s="701"/>
      <c r="E10" s="29"/>
      <c r="F10" s="153"/>
      <c r="G10" s="27"/>
      <c r="H10" s="562"/>
      <c r="I10" s="27"/>
      <c r="J10" s="604"/>
      <c r="K10" s="27"/>
      <c r="L10" s="568" t="str">
        <f>IF(P10=TRUE," ",F10*J10)</f>
        <v xml:space="preserve"> </v>
      </c>
      <c r="M10" s="28"/>
      <c r="P10" s="502" t="b">
        <f>F10=""</f>
        <v>1</v>
      </c>
      <c r="R10" s="558" t="s">
        <v>62</v>
      </c>
      <c r="V10" s="502">
        <v>2</v>
      </c>
    </row>
    <row r="11" spans="1:22" s="12" customFormat="1" ht="5.25" customHeight="1" x14ac:dyDescent="0.2">
      <c r="A11" s="23"/>
      <c r="B11" s="56"/>
      <c r="C11" s="27"/>
      <c r="D11" s="27"/>
      <c r="E11" s="29"/>
      <c r="F11" s="167"/>
      <c r="G11" s="27"/>
      <c r="H11" s="27"/>
      <c r="I11" s="27"/>
      <c r="J11" s="27"/>
      <c r="K11" s="27"/>
      <c r="L11" s="27"/>
      <c r="M11" s="28"/>
      <c r="P11" s="502"/>
    </row>
    <row r="12" spans="1:22" s="12" customFormat="1" ht="12" customHeight="1" x14ac:dyDescent="0.2">
      <c r="A12" s="23"/>
      <c r="B12" s="56" t="s">
        <v>87</v>
      </c>
      <c r="C12" s="494"/>
      <c r="D12" s="129"/>
      <c r="E12" s="29"/>
      <c r="F12" s="153"/>
      <c r="G12" s="27"/>
      <c r="H12" s="560"/>
      <c r="I12" s="27"/>
      <c r="J12" s="604"/>
      <c r="K12" s="27"/>
      <c r="L12" s="568" t="str">
        <f>IF(P12=TRUE," ",F12*J12)</f>
        <v xml:space="preserve"> </v>
      </c>
      <c r="M12" s="28"/>
      <c r="P12" s="502" t="b">
        <f>F12=""</f>
        <v>1</v>
      </c>
      <c r="R12" s="558" t="s">
        <v>114</v>
      </c>
    </row>
    <row r="13" spans="1:22" s="12" customFormat="1" ht="5.25" customHeight="1" x14ac:dyDescent="0.2">
      <c r="A13" s="23"/>
      <c r="B13" s="56"/>
      <c r="C13" s="27"/>
      <c r="D13" s="27"/>
      <c r="E13" s="29"/>
      <c r="F13" s="167"/>
      <c r="G13" s="27"/>
      <c r="H13" s="27"/>
      <c r="I13" s="27"/>
      <c r="J13" s="27"/>
      <c r="K13" s="27"/>
      <c r="L13" s="27"/>
      <c r="M13" s="28"/>
      <c r="P13" s="502"/>
      <c r="R13" s="558" t="s">
        <v>115</v>
      </c>
    </row>
    <row r="14" spans="1:22" s="12" customFormat="1" ht="12" customHeight="1" x14ac:dyDescent="0.2">
      <c r="A14" s="23"/>
      <c r="B14" s="56" t="s">
        <v>89</v>
      </c>
      <c r="C14" s="494"/>
      <c r="D14" s="129"/>
      <c r="E14" s="29"/>
      <c r="F14" s="153"/>
      <c r="G14" s="27"/>
      <c r="H14" s="560"/>
      <c r="I14" s="27"/>
      <c r="J14" s="604" t="str">
        <f>IF(P14=TRUE," ",IF($V$10=2, 1,IF($V$10=1, "Assigned Weighting"," ")))</f>
        <v xml:space="preserve"> </v>
      </c>
      <c r="K14" s="27"/>
      <c r="L14" s="568" t="str">
        <f>IF(P14=TRUE," ",F14*J14)</f>
        <v xml:space="preserve"> </v>
      </c>
      <c r="M14" s="28"/>
      <c r="P14" s="502" t="b">
        <f>F14=""</f>
        <v>1</v>
      </c>
    </row>
    <row r="15" spans="1:22" s="12" customFormat="1" ht="5.25" customHeight="1" x14ac:dyDescent="0.2">
      <c r="A15" s="23"/>
      <c r="B15" s="55"/>
      <c r="C15" s="27"/>
      <c r="D15" s="27"/>
      <c r="E15" s="29"/>
      <c r="F15" s="167"/>
      <c r="G15" s="27"/>
      <c r="H15" s="27"/>
      <c r="I15" s="27"/>
      <c r="J15" s="27"/>
      <c r="K15" s="27"/>
      <c r="L15" s="27"/>
      <c r="M15" s="28"/>
      <c r="P15" s="502"/>
    </row>
    <row r="16" spans="1:22" s="12" customFormat="1" ht="12" customHeight="1" x14ac:dyDescent="0.2">
      <c r="A16" s="23"/>
      <c r="B16" s="56" t="s">
        <v>93</v>
      </c>
      <c r="C16" s="494"/>
      <c r="D16" s="129"/>
      <c r="E16" s="29"/>
      <c r="F16" s="153"/>
      <c r="G16" s="27"/>
      <c r="H16" s="560"/>
      <c r="I16" s="27"/>
      <c r="J16" s="604"/>
      <c r="K16" s="27"/>
      <c r="L16" s="568" t="str">
        <f>IF(P16=TRUE," ",F16*J16)</f>
        <v xml:space="preserve"> </v>
      </c>
      <c r="M16" s="28"/>
      <c r="P16" s="502" t="b">
        <f>F16=""</f>
        <v>1</v>
      </c>
    </row>
    <row r="17" spans="1:16" s="12" customFormat="1" ht="5.25" customHeight="1" x14ac:dyDescent="0.2">
      <c r="A17" s="23"/>
      <c r="B17" s="56"/>
      <c r="C17" s="27"/>
      <c r="D17" s="27"/>
      <c r="E17" s="29"/>
      <c r="F17" s="167"/>
      <c r="G17" s="27"/>
      <c r="H17" s="27"/>
      <c r="I17" s="27"/>
      <c r="J17" s="27"/>
      <c r="K17" s="27"/>
      <c r="L17" s="27"/>
      <c r="M17" s="28"/>
      <c r="P17" s="502"/>
    </row>
    <row r="18" spans="1:16" s="12" customFormat="1" ht="12" customHeight="1" x14ac:dyDescent="0.2">
      <c r="A18" s="23"/>
      <c r="B18" s="56" t="s">
        <v>94</v>
      </c>
      <c r="C18" s="494"/>
      <c r="D18" s="129"/>
      <c r="E18" s="29"/>
      <c r="F18" s="153"/>
      <c r="G18" s="27"/>
      <c r="H18" s="560"/>
      <c r="I18" s="27"/>
      <c r="J18" s="604" t="str">
        <f>IF(P18=TRUE," ",IF($V$10=2, 1,IF($V$10=1, "Assigned Weighting"," ")))</f>
        <v xml:space="preserve"> </v>
      </c>
      <c r="K18" s="27"/>
      <c r="L18" s="568" t="str">
        <f>IF(P18=TRUE," ",F18*J18)</f>
        <v xml:space="preserve"> </v>
      </c>
      <c r="M18" s="28"/>
      <c r="P18" s="502" t="b">
        <f>F18=""</f>
        <v>1</v>
      </c>
    </row>
    <row r="19" spans="1:16" s="12" customFormat="1" ht="4.5" customHeight="1" x14ac:dyDescent="0.2">
      <c r="A19" s="23"/>
      <c r="B19" s="55"/>
      <c r="C19" s="27"/>
      <c r="D19" s="27"/>
      <c r="E19" s="29"/>
      <c r="F19" s="167"/>
      <c r="G19" s="27"/>
      <c r="H19" s="27"/>
      <c r="I19" s="27"/>
      <c r="J19" s="27"/>
      <c r="K19" s="27"/>
      <c r="L19" s="27"/>
      <c r="M19" s="28"/>
      <c r="P19" s="502"/>
    </row>
    <row r="20" spans="1:16" s="12" customFormat="1" ht="12" customHeight="1" x14ac:dyDescent="0.2">
      <c r="A20" s="23"/>
      <c r="B20" s="56" t="s">
        <v>95</v>
      </c>
      <c r="C20" s="495"/>
      <c r="D20" s="129"/>
      <c r="E20" s="29"/>
      <c r="F20" s="153"/>
      <c r="G20" s="27"/>
      <c r="H20" s="560"/>
      <c r="I20" s="27"/>
      <c r="J20" s="604" t="str">
        <f>IF(P20=TRUE," ",IF($V$10=2, 1,IF($V$10=1, "Assigned Weighting"," ")))</f>
        <v xml:space="preserve"> </v>
      </c>
      <c r="K20" s="27"/>
      <c r="L20" s="568" t="str">
        <f>IF(P20=TRUE," ",F20*J20)</f>
        <v xml:space="preserve"> </v>
      </c>
      <c r="M20" s="28"/>
      <c r="P20" s="502" t="b">
        <f>F20=""</f>
        <v>1</v>
      </c>
    </row>
    <row r="21" spans="1:16" s="12" customFormat="1" ht="6" customHeight="1" x14ac:dyDescent="0.2">
      <c r="A21" s="23"/>
      <c r="B21" s="56"/>
      <c r="C21" s="27"/>
      <c r="D21" s="27"/>
      <c r="E21" s="29"/>
      <c r="F21" s="167"/>
      <c r="G21" s="27"/>
      <c r="H21" s="27"/>
      <c r="I21" s="27"/>
      <c r="J21" s="27"/>
      <c r="K21" s="27"/>
      <c r="L21" s="27"/>
      <c r="M21" s="28"/>
      <c r="P21" s="502"/>
    </row>
    <row r="22" spans="1:16" s="12" customFormat="1" ht="12" customHeight="1" x14ac:dyDescent="0.2">
      <c r="A22" s="23"/>
      <c r="B22" s="56" t="s">
        <v>96</v>
      </c>
      <c r="C22" s="494"/>
      <c r="D22" s="129"/>
      <c r="E22" s="29"/>
      <c r="F22" s="153"/>
      <c r="G22" s="27"/>
      <c r="H22" s="560"/>
      <c r="I22" s="27"/>
      <c r="J22" s="604" t="str">
        <f>IF(P22=TRUE," ",IF($V$10=2, 1,IF($V$10=1, "Assigned Weighting"," ")))</f>
        <v xml:space="preserve"> </v>
      </c>
      <c r="K22" s="27"/>
      <c r="L22" s="568" t="str">
        <f>IF(P22=TRUE," ",F22*J22)</f>
        <v xml:space="preserve"> </v>
      </c>
      <c r="M22" s="28"/>
      <c r="P22" s="502" t="b">
        <f>F22=""</f>
        <v>1</v>
      </c>
    </row>
    <row r="23" spans="1:16" s="12" customFormat="1" ht="5.25" customHeight="1" x14ac:dyDescent="0.2">
      <c r="A23" s="23"/>
      <c r="B23" s="55"/>
      <c r="C23" s="27"/>
      <c r="D23" s="27"/>
      <c r="E23" s="29"/>
      <c r="F23" s="167"/>
      <c r="G23" s="27"/>
      <c r="H23" s="27"/>
      <c r="I23" s="27"/>
      <c r="J23" s="27"/>
      <c r="K23" s="27"/>
      <c r="L23" s="27"/>
      <c r="M23" s="28"/>
      <c r="P23" s="502"/>
    </row>
    <row r="24" spans="1:16" s="12" customFormat="1" ht="12" customHeight="1" x14ac:dyDescent="0.2">
      <c r="A24" s="23"/>
      <c r="B24" s="56" t="s">
        <v>97</v>
      </c>
      <c r="C24" s="494"/>
      <c r="D24" s="129"/>
      <c r="E24" s="29"/>
      <c r="F24" s="153"/>
      <c r="G24" s="27"/>
      <c r="H24" s="560"/>
      <c r="I24" s="27"/>
      <c r="J24" s="604" t="str">
        <f>IF(P24=TRUE," ",IF($V$10=2, 1,IF($V$10=1, "Assigned Weighting"," ")))</f>
        <v xml:space="preserve"> </v>
      </c>
      <c r="K24" s="27"/>
      <c r="L24" s="568" t="str">
        <f>IF(P24=TRUE," ",F24*J24)</f>
        <v xml:space="preserve"> </v>
      </c>
      <c r="M24" s="28"/>
      <c r="P24" s="502" t="b">
        <f>F24=""</f>
        <v>1</v>
      </c>
    </row>
    <row r="25" spans="1:16" s="12" customFormat="1" ht="5.25" customHeight="1" x14ac:dyDescent="0.2">
      <c r="A25" s="23"/>
      <c r="B25" s="55"/>
      <c r="C25" s="27"/>
      <c r="D25" s="27"/>
      <c r="E25" s="29"/>
      <c r="F25" s="167"/>
      <c r="G25" s="27"/>
      <c r="H25" s="27"/>
      <c r="I25" s="27"/>
      <c r="J25" s="27"/>
      <c r="K25" s="27"/>
      <c r="L25" s="27"/>
      <c r="M25" s="28"/>
      <c r="P25" s="502"/>
    </row>
    <row r="26" spans="1:16" s="12" customFormat="1" ht="12" customHeight="1" x14ac:dyDescent="0.2">
      <c r="A26" s="23"/>
      <c r="B26" s="56" t="s">
        <v>370</v>
      </c>
      <c r="C26" s="495"/>
      <c r="D26" s="129"/>
      <c r="E26" s="29"/>
      <c r="F26" s="153"/>
      <c r="G26" s="27"/>
      <c r="H26" s="560"/>
      <c r="I26" s="27"/>
      <c r="J26" s="604" t="str">
        <f>IF(P26=TRUE," ",IF($V$10=2, 1,IF($V$10=1, "Assigned Weighting"," ")))</f>
        <v xml:space="preserve"> </v>
      </c>
      <c r="K26" s="27"/>
      <c r="L26" s="568" t="str">
        <f>IF(P26=TRUE," ",F26*J26)</f>
        <v xml:space="preserve"> </v>
      </c>
      <c r="M26" s="28"/>
      <c r="P26" s="502" t="b">
        <f>F26=""</f>
        <v>1</v>
      </c>
    </row>
    <row r="27" spans="1:16" s="12" customFormat="1" ht="5.25" customHeight="1" x14ac:dyDescent="0.2">
      <c r="A27" s="23"/>
      <c r="B27" s="56"/>
      <c r="C27" s="27"/>
      <c r="D27" s="27"/>
      <c r="E27" s="29"/>
      <c r="F27" s="167"/>
      <c r="G27" s="27"/>
      <c r="H27" s="27"/>
      <c r="I27" s="27"/>
      <c r="J27" s="27"/>
      <c r="K27" s="27"/>
      <c r="L27" s="27"/>
      <c r="M27" s="28"/>
      <c r="P27" s="502"/>
    </row>
    <row r="28" spans="1:16" s="12" customFormat="1" ht="12" customHeight="1" x14ac:dyDescent="0.2">
      <c r="A28" s="23"/>
      <c r="B28" s="56" t="s">
        <v>371</v>
      </c>
      <c r="C28" s="494"/>
      <c r="D28" s="129"/>
      <c r="E28" s="29"/>
      <c r="F28" s="153"/>
      <c r="G28" s="27"/>
      <c r="H28" s="560"/>
      <c r="I28" s="27"/>
      <c r="J28" s="604" t="str">
        <f>IF(P28=TRUE," ",IF($V$10=2, 1,IF($V$10=1, "Assigned Weighting"," ")))</f>
        <v xml:space="preserve"> </v>
      </c>
      <c r="K28" s="27"/>
      <c r="L28" s="568" t="str">
        <f>IF(P28=TRUE," ",F28*J28)</f>
        <v xml:space="preserve"> </v>
      </c>
      <c r="M28" s="28"/>
      <c r="P28" s="502" t="b">
        <f>F28=""</f>
        <v>1</v>
      </c>
    </row>
    <row r="29" spans="1:16" s="12" customFormat="1" ht="5.25" customHeight="1" x14ac:dyDescent="0.2">
      <c r="A29" s="23"/>
      <c r="B29" s="56"/>
      <c r="C29" s="27"/>
      <c r="D29" s="27"/>
      <c r="E29" s="29"/>
      <c r="F29" s="167"/>
      <c r="G29" s="27"/>
      <c r="H29" s="27"/>
      <c r="I29" s="27"/>
      <c r="J29" s="27"/>
      <c r="K29" s="27"/>
      <c r="L29" s="27"/>
      <c r="M29" s="28"/>
      <c r="P29" s="502"/>
    </row>
    <row r="30" spans="1:16" s="12" customFormat="1" ht="12" customHeight="1" x14ac:dyDescent="0.2">
      <c r="A30" s="23"/>
      <c r="B30" s="56" t="s">
        <v>372</v>
      </c>
      <c r="C30" s="494"/>
      <c r="D30" s="129"/>
      <c r="E30" s="29"/>
      <c r="F30" s="153"/>
      <c r="G30" s="27"/>
      <c r="H30" s="560"/>
      <c r="I30" s="27"/>
      <c r="J30" s="604" t="str">
        <f>IF(P30=TRUE," ",IF($V$10=2, 1,IF($V$10=1, "Assigned Weighting"," ")))</f>
        <v xml:space="preserve"> </v>
      </c>
      <c r="K30" s="27"/>
      <c r="L30" s="568" t="str">
        <f>IF(P30=TRUE," ",F30*J30)</f>
        <v xml:space="preserve"> </v>
      </c>
      <c r="M30" s="28"/>
      <c r="P30" s="502" t="b">
        <f>F30=""</f>
        <v>1</v>
      </c>
    </row>
    <row r="31" spans="1:16" s="12" customFormat="1" ht="5.25" customHeight="1" x14ac:dyDescent="0.2">
      <c r="A31" s="23"/>
      <c r="B31" s="56"/>
      <c r="C31" s="27"/>
      <c r="D31" s="27"/>
      <c r="E31" s="29"/>
      <c r="F31" s="167"/>
      <c r="G31" s="27"/>
      <c r="H31" s="27"/>
      <c r="I31" s="27"/>
      <c r="J31" s="27"/>
      <c r="K31" s="27"/>
      <c r="L31" s="27"/>
      <c r="M31" s="28"/>
      <c r="P31" s="502"/>
    </row>
    <row r="32" spans="1:16" s="12" customFormat="1" ht="12" customHeight="1" x14ac:dyDescent="0.2">
      <c r="A32" s="23"/>
      <c r="B32" s="56" t="s">
        <v>373</v>
      </c>
      <c r="C32" s="494"/>
      <c r="D32" s="129"/>
      <c r="E32" s="29"/>
      <c r="F32" s="153"/>
      <c r="G32" s="27"/>
      <c r="H32" s="560"/>
      <c r="I32" s="27"/>
      <c r="J32" s="604" t="str">
        <f>IF(P32=TRUE," ",IF($V$10=2, 1,IF($V$10=1, "Assigned Weighting"," ")))</f>
        <v xml:space="preserve"> </v>
      </c>
      <c r="K32" s="27"/>
      <c r="L32" s="568" t="str">
        <f>IF(P32=TRUE," ",F32*J32)</f>
        <v xml:space="preserve"> </v>
      </c>
      <c r="M32" s="28"/>
      <c r="P32" s="502" t="b">
        <f>F32=""</f>
        <v>1</v>
      </c>
    </row>
    <row r="33" spans="1:16" s="12" customFormat="1" ht="5.25" customHeight="1" x14ac:dyDescent="0.2">
      <c r="A33" s="23"/>
      <c r="B33" s="56"/>
      <c r="C33" s="27"/>
      <c r="D33" s="27"/>
      <c r="E33" s="29"/>
      <c r="F33" s="167"/>
      <c r="G33" s="27"/>
      <c r="H33" s="27"/>
      <c r="I33" s="27"/>
      <c r="J33" s="27"/>
      <c r="K33" s="27"/>
      <c r="L33" s="27"/>
      <c r="M33" s="28"/>
      <c r="P33" s="502"/>
    </row>
    <row r="34" spans="1:16" s="12" customFormat="1" ht="12" customHeight="1" x14ac:dyDescent="0.2">
      <c r="A34" s="23"/>
      <c r="B34" s="56" t="s">
        <v>64</v>
      </c>
      <c r="C34" s="494"/>
      <c r="D34" s="129"/>
      <c r="E34" s="29"/>
      <c r="F34" s="153"/>
      <c r="G34" s="27"/>
      <c r="H34" s="560"/>
      <c r="I34" s="27"/>
      <c r="J34" s="604" t="str">
        <f>IF(P34=TRUE," ",IF($V$10=2, 1,IF($V$10=1, "Assigned Weighting"," ")))</f>
        <v xml:space="preserve"> </v>
      </c>
      <c r="K34" s="27"/>
      <c r="L34" s="568" t="str">
        <f>IF(P34=TRUE," ",F34*J34)</f>
        <v xml:space="preserve"> </v>
      </c>
      <c r="M34" s="28"/>
      <c r="P34" s="502" t="b">
        <f>F34=""</f>
        <v>1</v>
      </c>
    </row>
    <row r="35" spans="1:16" s="12" customFormat="1" ht="5.25" customHeight="1" x14ac:dyDescent="0.2">
      <c r="A35" s="23"/>
      <c r="B35" s="56"/>
      <c r="C35" s="27"/>
      <c r="D35" s="27"/>
      <c r="E35" s="29"/>
      <c r="F35" s="167"/>
      <c r="G35" s="27"/>
      <c r="H35" s="27"/>
      <c r="I35" s="27"/>
      <c r="J35" s="27"/>
      <c r="K35" s="27"/>
      <c r="L35" s="27"/>
      <c r="M35" s="28"/>
      <c r="P35" s="502"/>
    </row>
    <row r="36" spans="1:16" s="12" customFormat="1" ht="12" customHeight="1" x14ac:dyDescent="0.2">
      <c r="A36" s="23"/>
      <c r="B36" s="56" t="s">
        <v>65</v>
      </c>
      <c r="C36" s="494"/>
      <c r="D36" s="129"/>
      <c r="E36" s="29"/>
      <c r="F36" s="153"/>
      <c r="G36" s="27"/>
      <c r="H36" s="560"/>
      <c r="I36" s="27"/>
      <c r="J36" s="604" t="str">
        <f>IF(P36=TRUE," ",IF($V$10=2, 1,IF($V$10=1, "Assigned Weighting"," ")))</f>
        <v xml:space="preserve"> </v>
      </c>
      <c r="K36" s="27"/>
      <c r="L36" s="568" t="str">
        <f>IF(P36=TRUE," ",F36*J36)</f>
        <v xml:space="preserve"> </v>
      </c>
      <c r="M36" s="28"/>
      <c r="P36" s="502" t="b">
        <f>F36=""</f>
        <v>1</v>
      </c>
    </row>
    <row r="37" spans="1:16" s="12" customFormat="1" ht="5.25" customHeight="1" x14ac:dyDescent="0.2">
      <c r="A37" s="23"/>
      <c r="B37" s="56"/>
      <c r="C37" s="27"/>
      <c r="D37" s="27"/>
      <c r="E37" s="29"/>
      <c r="F37" s="167"/>
      <c r="G37" s="27"/>
      <c r="H37" s="27"/>
      <c r="I37" s="27"/>
      <c r="J37" s="27"/>
      <c r="K37" s="27"/>
      <c r="L37" s="27"/>
      <c r="M37" s="28"/>
      <c r="P37" s="502"/>
    </row>
    <row r="38" spans="1:16" s="12" customFormat="1" ht="12" customHeight="1" x14ac:dyDescent="0.2">
      <c r="A38" s="23"/>
      <c r="B38" s="56" t="s">
        <v>66</v>
      </c>
      <c r="C38" s="494"/>
      <c r="D38" s="129"/>
      <c r="E38" s="29"/>
      <c r="F38" s="153"/>
      <c r="G38" s="27"/>
      <c r="H38" s="560"/>
      <c r="I38" s="27"/>
      <c r="J38" s="604" t="str">
        <f>IF(P38=TRUE," ",IF($V$10=2, 1,IF($V$10=1, "Assigned Weighting"," ")))</f>
        <v xml:space="preserve"> </v>
      </c>
      <c r="K38" s="27"/>
      <c r="L38" s="568" t="str">
        <f>IF(P38=TRUE," ",F38*J38)</f>
        <v xml:space="preserve"> </v>
      </c>
      <c r="M38" s="28"/>
      <c r="P38" s="502" t="b">
        <f>F38=""</f>
        <v>1</v>
      </c>
    </row>
    <row r="39" spans="1:16" s="12" customFormat="1" ht="5.25" customHeight="1" x14ac:dyDescent="0.2">
      <c r="A39" s="23"/>
      <c r="B39" s="56"/>
      <c r="C39" s="27"/>
      <c r="D39" s="27"/>
      <c r="E39" s="29"/>
      <c r="F39" s="145"/>
      <c r="G39" s="27"/>
      <c r="H39" s="27"/>
      <c r="I39" s="27"/>
      <c r="J39" s="27"/>
      <c r="K39" s="27"/>
      <c r="L39" s="27"/>
      <c r="M39" s="28"/>
      <c r="P39" s="502"/>
    </row>
    <row r="40" spans="1:16" s="12" customFormat="1" ht="12" customHeight="1" x14ac:dyDescent="0.2">
      <c r="A40" s="23"/>
      <c r="B40" s="56" t="s">
        <v>67</v>
      </c>
      <c r="C40" s="494"/>
      <c r="D40" s="129"/>
      <c r="E40" s="29"/>
      <c r="F40" s="153"/>
      <c r="G40" s="27"/>
      <c r="H40" s="560"/>
      <c r="I40" s="27"/>
      <c r="J40" s="604" t="str">
        <f>IF(P40=TRUE," ",IF($V$10=2, 1,IF($V$10=1, "Assigned Weighting"," ")))</f>
        <v xml:space="preserve"> </v>
      </c>
      <c r="K40" s="27"/>
      <c r="L40" s="568" t="str">
        <f>IF(P40=TRUE," ",F40*J40)</f>
        <v xml:space="preserve"> </v>
      </c>
      <c r="M40" s="28"/>
      <c r="P40" s="502" t="b">
        <f>F40=""</f>
        <v>1</v>
      </c>
    </row>
    <row r="41" spans="1:16" s="12" customFormat="1" ht="5.25" customHeight="1" x14ac:dyDescent="0.2">
      <c r="A41" s="23"/>
      <c r="B41" s="56"/>
      <c r="C41" s="27"/>
      <c r="D41" s="27"/>
      <c r="E41" s="29"/>
      <c r="F41" s="145"/>
      <c r="G41" s="27"/>
      <c r="H41" s="27"/>
      <c r="I41" s="27"/>
      <c r="J41" s="27"/>
      <c r="K41" s="27"/>
      <c r="L41" s="27"/>
      <c r="M41" s="28"/>
      <c r="P41" s="502"/>
    </row>
    <row r="42" spans="1:16" s="12" customFormat="1" ht="12" customHeight="1" x14ac:dyDescent="0.2">
      <c r="A42" s="23"/>
      <c r="B42" s="56" t="s">
        <v>69</v>
      </c>
      <c r="C42" s="494"/>
      <c r="D42" s="129"/>
      <c r="E42" s="29"/>
      <c r="F42" s="153"/>
      <c r="G42" s="27"/>
      <c r="H42" s="560"/>
      <c r="I42" s="27"/>
      <c r="J42" s="604" t="str">
        <f>IF(P42=TRUE," ",IF($V$10=2, 1,IF($V$10=1, "Assigned Weighting"," ")))</f>
        <v xml:space="preserve"> </v>
      </c>
      <c r="K42" s="27"/>
      <c r="L42" s="568" t="str">
        <f>IF(P42=TRUE," ",F42*J42)</f>
        <v xml:space="preserve"> </v>
      </c>
      <c r="M42" s="28"/>
      <c r="P42" s="502" t="b">
        <f>F42=""</f>
        <v>1</v>
      </c>
    </row>
    <row r="43" spans="1:16" s="12" customFormat="1" ht="5.25" customHeight="1" x14ac:dyDescent="0.2">
      <c r="A43" s="23"/>
      <c r="B43" s="56"/>
      <c r="C43" s="27"/>
      <c r="D43" s="27"/>
      <c r="E43" s="29"/>
      <c r="F43" s="145"/>
      <c r="G43" s="27"/>
      <c r="H43" s="27"/>
      <c r="I43" s="27"/>
      <c r="J43" s="27"/>
      <c r="K43" s="27"/>
      <c r="L43" s="27"/>
      <c r="M43" s="28"/>
      <c r="P43" s="502"/>
    </row>
    <row r="44" spans="1:16" s="12" customFormat="1" ht="12" customHeight="1" x14ac:dyDescent="0.2">
      <c r="A44" s="23"/>
      <c r="B44" s="56" t="s">
        <v>70</v>
      </c>
      <c r="C44" s="494"/>
      <c r="D44" s="129"/>
      <c r="E44" s="29"/>
      <c r="F44" s="153"/>
      <c r="G44" s="27"/>
      <c r="H44" s="560"/>
      <c r="I44" s="27"/>
      <c r="J44" s="604" t="str">
        <f>IF(P44=TRUE," ",IF($V$10=2, 1,IF($V$10=1, "Assigned Weighting"," ")))</f>
        <v xml:space="preserve"> </v>
      </c>
      <c r="K44" s="27"/>
      <c r="L44" s="568" t="str">
        <f>IF(P44=TRUE," ",F44*J44)</f>
        <v xml:space="preserve"> </v>
      </c>
      <c r="M44" s="28"/>
      <c r="P44" s="502" t="b">
        <f>F44=""</f>
        <v>1</v>
      </c>
    </row>
    <row r="45" spans="1:16" s="12" customFormat="1" ht="5.25" customHeight="1" x14ac:dyDescent="0.2">
      <c r="A45" s="23"/>
      <c r="B45" s="56"/>
      <c r="C45" s="27"/>
      <c r="D45" s="27"/>
      <c r="E45" s="29"/>
      <c r="F45" s="145"/>
      <c r="G45" s="27"/>
      <c r="H45" s="27"/>
      <c r="I45" s="27"/>
      <c r="J45" s="27"/>
      <c r="K45" s="27"/>
      <c r="L45" s="27"/>
      <c r="M45" s="28"/>
      <c r="P45" s="502"/>
    </row>
    <row r="46" spans="1:16" s="12" customFormat="1" ht="12" customHeight="1" x14ac:dyDescent="0.2">
      <c r="A46" s="23"/>
      <c r="B46" s="56" t="s">
        <v>71</v>
      </c>
      <c r="C46" s="494"/>
      <c r="D46" s="129"/>
      <c r="E46" s="29"/>
      <c r="F46" s="153"/>
      <c r="G46" s="27"/>
      <c r="H46" s="560"/>
      <c r="I46" s="27"/>
      <c r="J46" s="604" t="str">
        <f>IF(P46=TRUE," ",IF($V$10=2, 1,IF($V$10=1, "Assigned Weighting"," ")))</f>
        <v xml:space="preserve"> </v>
      </c>
      <c r="K46" s="27"/>
      <c r="L46" s="568" t="str">
        <f>IF(P46=TRUE," ",F46*J46)</f>
        <v xml:space="preserve"> </v>
      </c>
      <c r="M46" s="28"/>
      <c r="P46" s="502" t="b">
        <f>F46=""</f>
        <v>1</v>
      </c>
    </row>
    <row r="47" spans="1:16" s="12" customFormat="1" ht="5.25" customHeight="1" x14ac:dyDescent="0.2">
      <c r="A47" s="23"/>
      <c r="B47" s="56"/>
      <c r="C47" s="27"/>
      <c r="D47" s="27"/>
      <c r="E47" s="29"/>
      <c r="F47" s="145"/>
      <c r="G47" s="27"/>
      <c r="H47" s="27"/>
      <c r="I47" s="27"/>
      <c r="J47" s="27"/>
      <c r="K47" s="27"/>
      <c r="L47" s="27"/>
      <c r="M47" s="28"/>
      <c r="P47" s="502"/>
    </row>
    <row r="48" spans="1:16" s="12" customFormat="1" ht="12.75" customHeight="1" x14ac:dyDescent="0.2">
      <c r="A48" s="23"/>
      <c r="B48" s="56" t="s">
        <v>72</v>
      </c>
      <c r="C48" s="494"/>
      <c r="D48" s="129"/>
      <c r="E48" s="29"/>
      <c r="F48" s="153"/>
      <c r="G48" s="27"/>
      <c r="H48" s="560"/>
      <c r="I48" s="27"/>
      <c r="J48" s="604" t="str">
        <f>IF(P48=TRUE," ",IF($V$10=2, 1,IF($V$10=1, "Assigned Weighting"," ")))</f>
        <v xml:space="preserve"> </v>
      </c>
      <c r="K48" s="27"/>
      <c r="L48" s="568" t="str">
        <f>IF(P48=TRUE," ",F48*J48)</f>
        <v xml:space="preserve"> </v>
      </c>
      <c r="M48" s="28"/>
      <c r="P48" s="502" t="b">
        <f>F48=""</f>
        <v>1</v>
      </c>
    </row>
    <row r="49" spans="1:18" s="12" customFormat="1" ht="5.25" customHeight="1" thickBot="1" x14ac:dyDescent="0.25">
      <c r="A49" s="23"/>
      <c r="B49" s="59"/>
      <c r="C49" s="27"/>
      <c r="D49" s="27"/>
      <c r="E49" s="29"/>
      <c r="F49" s="145"/>
      <c r="G49" s="27"/>
      <c r="H49" s="27"/>
      <c r="I49" s="27"/>
      <c r="J49" s="27"/>
      <c r="K49" s="27"/>
      <c r="L49" s="27"/>
      <c r="M49" s="28"/>
      <c r="P49" s="502"/>
    </row>
    <row r="50" spans="1:18" s="15" customFormat="1" ht="14.25" customHeight="1" thickBot="1" x14ac:dyDescent="0.25">
      <c r="A50" s="598"/>
      <c r="B50" s="154" t="s">
        <v>462</v>
      </c>
      <c r="C50" s="64"/>
      <c r="D50" s="603">
        <f>D10</f>
        <v>0</v>
      </c>
      <c r="E50" s="69"/>
      <c r="F50" s="599">
        <f>SUM(L10:L48)</f>
        <v>0</v>
      </c>
      <c r="G50" s="64"/>
      <c r="H50" s="600">
        <f>H10</f>
        <v>0</v>
      </c>
      <c r="I50" s="64"/>
      <c r="J50" s="69"/>
      <c r="K50" s="64"/>
      <c r="L50" s="601"/>
      <c r="M50" s="77"/>
      <c r="P50" s="602"/>
    </row>
    <row r="51" spans="1:18" s="12" customFormat="1" ht="5.25" customHeight="1" x14ac:dyDescent="0.2">
      <c r="A51" s="23"/>
      <c r="B51" s="57"/>
      <c r="C51" s="57"/>
      <c r="D51" s="100"/>
      <c r="E51" s="114"/>
      <c r="F51" s="168"/>
      <c r="G51" s="57"/>
      <c r="H51" s="57"/>
      <c r="I51" s="57"/>
      <c r="J51" s="57"/>
      <c r="K51" s="57"/>
      <c r="L51" s="57"/>
      <c r="M51" s="28"/>
      <c r="P51" s="502"/>
    </row>
    <row r="52" spans="1:18" s="12" customFormat="1" ht="12.75" x14ac:dyDescent="0.2">
      <c r="A52" s="23"/>
      <c r="B52" s="105" t="str">
        <f>Submission!C15&amp;" Total Gross Electrical Generation"</f>
        <v xml:space="preserve"> Total Gross Electrical Generation</v>
      </c>
      <c r="C52" s="311"/>
      <c r="D52" s="311"/>
      <c r="E52" s="311"/>
      <c r="F52" s="311"/>
      <c r="G52" s="311"/>
      <c r="H52" s="311"/>
      <c r="I52" s="311"/>
      <c r="J52" s="311"/>
      <c r="K52" s="311"/>
      <c r="L52" s="311"/>
      <c r="M52" s="58"/>
      <c r="P52" s="502"/>
    </row>
    <row r="53" spans="1:18" s="12" customFormat="1" ht="4.5" customHeight="1" x14ac:dyDescent="0.2">
      <c r="A53" s="23"/>
      <c r="B53" s="105"/>
      <c r="C53" s="311"/>
      <c r="D53" s="311"/>
      <c r="E53" s="311"/>
      <c r="F53" s="311"/>
      <c r="G53" s="311"/>
      <c r="H53" s="311"/>
      <c r="I53" s="311"/>
      <c r="J53" s="311"/>
      <c r="K53" s="311"/>
      <c r="L53" s="311"/>
      <c r="M53" s="58"/>
      <c r="P53" s="502"/>
    </row>
    <row r="54" spans="1:18" s="12" customFormat="1" ht="12" customHeight="1" x14ac:dyDescent="0.2">
      <c r="A54" s="23"/>
      <c r="B54" s="559" t="s">
        <v>23</v>
      </c>
      <c r="C54" s="495"/>
      <c r="D54" s="538"/>
      <c r="E54" s="29"/>
      <c r="F54" s="543"/>
      <c r="G54" s="27"/>
      <c r="H54" s="496" t="s">
        <v>179</v>
      </c>
      <c r="I54" s="27"/>
      <c r="J54" s="27"/>
      <c r="K54" s="27"/>
      <c r="L54" s="27"/>
      <c r="M54" s="28"/>
      <c r="P54" s="502"/>
    </row>
    <row r="55" spans="1:18" s="12" customFormat="1" ht="4.5" customHeight="1" x14ac:dyDescent="0.2">
      <c r="A55" s="23"/>
      <c r="B55" s="27"/>
      <c r="C55" s="27"/>
      <c r="D55" s="69"/>
      <c r="E55" s="87"/>
      <c r="F55" s="167"/>
      <c r="G55" s="27"/>
      <c r="H55" s="27"/>
      <c r="I55" s="27"/>
      <c r="J55" s="27"/>
      <c r="K55" s="27"/>
      <c r="L55" s="27"/>
      <c r="M55" s="28"/>
      <c r="P55" s="502"/>
    </row>
    <row r="56" spans="1:18" ht="36" customHeight="1" x14ac:dyDescent="0.2">
      <c r="A56" s="23"/>
      <c r="B56" s="821" t="s">
        <v>278</v>
      </c>
      <c r="C56" s="822"/>
      <c r="D56" s="822"/>
      <c r="E56" s="822"/>
      <c r="F56" s="822"/>
      <c r="G56" s="822"/>
      <c r="H56" s="822"/>
      <c r="I56" s="822"/>
      <c r="J56" s="822"/>
      <c r="K56" s="822"/>
      <c r="L56" s="822"/>
      <c r="M56" s="28"/>
    </row>
    <row r="57" spans="1:18" ht="125.1" customHeight="1" x14ac:dyDescent="0.2">
      <c r="A57" s="23"/>
      <c r="B57" s="826"/>
      <c r="C57" s="827"/>
      <c r="D57" s="827"/>
      <c r="E57" s="827"/>
      <c r="F57" s="827"/>
      <c r="G57" s="827"/>
      <c r="H57" s="827"/>
      <c r="I57" s="827"/>
      <c r="J57" s="827"/>
      <c r="K57" s="827"/>
      <c r="L57" s="828"/>
      <c r="M57" s="28"/>
    </row>
    <row r="58" spans="1:18" s="128" customFormat="1" ht="15" x14ac:dyDescent="0.2">
      <c r="A58" s="23"/>
      <c r="B58" s="101" t="str">
        <f>"Public Availability of "&amp;Submission!C15&amp;" Production Information"</f>
        <v>Public Availability of  Production Information</v>
      </c>
      <c r="C58" s="107"/>
      <c r="D58" s="107"/>
      <c r="E58" s="107"/>
      <c r="F58" s="244"/>
      <c r="G58" s="107"/>
      <c r="H58" s="107"/>
      <c r="I58" s="107"/>
      <c r="J58" s="107"/>
      <c r="K58" s="107"/>
      <c r="L58" s="107"/>
      <c r="M58" s="106"/>
      <c r="P58" s="501">
        <f>COLUMN()</f>
        <v>16</v>
      </c>
    </row>
    <row r="59" spans="1:18" ht="4.5" customHeight="1" x14ac:dyDescent="0.2">
      <c r="A59" s="62"/>
      <c r="B59" s="27"/>
      <c r="C59" s="88"/>
      <c r="D59" s="88"/>
      <c r="E59" s="88"/>
      <c r="F59" s="88"/>
      <c r="G59" s="88"/>
      <c r="H59" s="88"/>
      <c r="I59" s="88"/>
      <c r="J59" s="88"/>
      <c r="K59" s="88"/>
      <c r="L59" s="88"/>
      <c r="M59" s="28"/>
    </row>
    <row r="60" spans="1:18" ht="12" x14ac:dyDescent="0.2">
      <c r="A60" s="23"/>
      <c r="B60" s="809" t="str">
        <f>"Is "&amp;Submission!C15&amp;" production information for this facility publicly available? (i.e. published or by request)"</f>
        <v>Is  production information for this facility publicly available? (i.e. published or by request)</v>
      </c>
      <c r="C60" s="823"/>
      <c r="D60" s="823"/>
      <c r="E60" s="823"/>
      <c r="F60" s="823"/>
      <c r="G60" s="823"/>
      <c r="H60" s="823"/>
      <c r="I60" s="823"/>
      <c r="J60" s="823"/>
      <c r="K60" s="823"/>
      <c r="L60" s="823"/>
      <c r="M60" s="28"/>
    </row>
    <row r="61" spans="1:18" ht="4.5" customHeight="1" x14ac:dyDescent="0.2">
      <c r="A61" s="23"/>
      <c r="B61" s="141"/>
      <c r="C61" s="297"/>
      <c r="D61" s="297"/>
      <c r="E61" s="297"/>
      <c r="F61" s="297"/>
      <c r="G61" s="297"/>
      <c r="H61" s="297"/>
      <c r="I61" s="297"/>
      <c r="J61" s="297"/>
      <c r="K61" s="297"/>
      <c r="L61" s="297"/>
      <c r="M61" s="28"/>
    </row>
    <row r="62" spans="1:18" ht="12" x14ac:dyDescent="0.2">
      <c r="A62" s="23"/>
      <c r="B62" s="141"/>
      <c r="C62" s="297"/>
      <c r="D62" s="297"/>
      <c r="E62" s="297"/>
      <c r="F62" s="297"/>
      <c r="G62" s="297"/>
      <c r="H62" s="297"/>
      <c r="I62" s="297"/>
      <c r="J62" s="297"/>
      <c r="K62" s="297"/>
      <c r="L62" s="297"/>
      <c r="M62" s="28"/>
      <c r="O62" s="408" t="s">
        <v>377</v>
      </c>
      <c r="P62" s="505">
        <v>1</v>
      </c>
      <c r="Q62" s="408" t="s">
        <v>242</v>
      </c>
      <c r="R62" s="6" t="s">
        <v>114</v>
      </c>
    </row>
    <row r="63" spans="1:18" ht="4.5" customHeight="1" x14ac:dyDescent="0.2">
      <c r="A63" s="23"/>
      <c r="B63" s="141"/>
      <c r="C63" s="297"/>
      <c r="D63" s="297"/>
      <c r="E63" s="297"/>
      <c r="F63" s="297"/>
      <c r="G63" s="297"/>
      <c r="H63" s="297"/>
      <c r="I63" s="297"/>
      <c r="J63" s="297"/>
      <c r="K63" s="297"/>
      <c r="L63" s="297"/>
      <c r="M63" s="28"/>
      <c r="R63" s="6" t="s">
        <v>115</v>
      </c>
    </row>
    <row r="64" spans="1:18" s="236" customFormat="1" ht="12.75" x14ac:dyDescent="0.2">
      <c r="A64" s="23"/>
      <c r="B64" s="266" t="s">
        <v>240</v>
      </c>
      <c r="C64" s="88"/>
      <c r="D64" s="88"/>
      <c r="E64" s="88"/>
      <c r="F64" s="245"/>
      <c r="G64" s="170"/>
      <c r="H64" s="170"/>
      <c r="I64" s="170"/>
      <c r="J64" s="170"/>
      <c r="K64" s="170"/>
      <c r="L64" s="170"/>
      <c r="M64" s="246"/>
      <c r="P64" s="527"/>
    </row>
    <row r="65" spans="1:13" ht="3" customHeight="1" x14ac:dyDescent="0.2">
      <c r="A65" s="89"/>
      <c r="B65" s="27"/>
      <c r="C65" s="27"/>
      <c r="D65" s="27"/>
      <c r="E65" s="27"/>
      <c r="F65" s="145"/>
      <c r="G65" s="27"/>
      <c r="H65" s="27"/>
      <c r="I65" s="27"/>
      <c r="J65" s="27"/>
      <c r="K65" s="27"/>
      <c r="L65" s="27"/>
      <c r="M65" s="28"/>
    </row>
    <row r="66" spans="1:13" ht="13.5" thickBot="1" x14ac:dyDescent="0.25">
      <c r="A66" s="121"/>
      <c r="B66" s="818" t="str">
        <f>LEFT(CONCATENATE(Submission!$C$15," - ", 'Section A1'!$B$5),95)</f>
        <v xml:space="preserve"> - </v>
      </c>
      <c r="C66" s="819"/>
      <c r="D66" s="819"/>
      <c r="E66" s="819"/>
      <c r="F66" s="819"/>
      <c r="G66" s="819"/>
      <c r="H66" s="819"/>
      <c r="I66" s="819"/>
      <c r="J66" s="819"/>
      <c r="K66" s="819"/>
      <c r="L66" s="820"/>
      <c r="M66" s="248"/>
    </row>
  </sheetData>
  <sheetProtection password="EBAD" sheet="1"/>
  <mergeCells count="6">
    <mergeCell ref="B66:L66"/>
    <mergeCell ref="B56:L56"/>
    <mergeCell ref="B60:L60"/>
    <mergeCell ref="B7:L7"/>
    <mergeCell ref="A1:M1"/>
    <mergeCell ref="B57:L57"/>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2</xdr:col>
                    <xdr:colOff>66675</xdr:colOff>
                    <xdr:row>8</xdr:row>
                    <xdr:rowOff>257175</xdr:rowOff>
                  </from>
                  <to>
                    <xdr:col>3</xdr:col>
                    <xdr:colOff>57150</xdr:colOff>
                    <xdr:row>10</xdr:row>
                    <xdr:rowOff>28575</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2</xdr:col>
                    <xdr:colOff>66675</xdr:colOff>
                    <xdr:row>10</xdr:row>
                    <xdr:rowOff>38100</xdr:rowOff>
                  </from>
                  <to>
                    <xdr:col>3</xdr:col>
                    <xdr:colOff>57150</xdr:colOff>
                    <xdr:row>12</xdr:row>
                    <xdr:rowOff>38100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2</xdr:col>
                    <xdr:colOff>66675</xdr:colOff>
                    <xdr:row>12</xdr:row>
                    <xdr:rowOff>38100</xdr:rowOff>
                  </from>
                  <to>
                    <xdr:col>3</xdr:col>
                    <xdr:colOff>57150</xdr:colOff>
                    <xdr:row>14</xdr:row>
                    <xdr:rowOff>38100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2</xdr:col>
                    <xdr:colOff>66675</xdr:colOff>
                    <xdr:row>14</xdr:row>
                    <xdr:rowOff>38100</xdr:rowOff>
                  </from>
                  <to>
                    <xdr:col>3</xdr:col>
                    <xdr:colOff>57150</xdr:colOff>
                    <xdr:row>16</xdr:row>
                    <xdr:rowOff>38100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2</xdr:col>
                    <xdr:colOff>66675</xdr:colOff>
                    <xdr:row>16</xdr:row>
                    <xdr:rowOff>38100</xdr:rowOff>
                  </from>
                  <to>
                    <xdr:col>3</xdr:col>
                    <xdr:colOff>57150</xdr:colOff>
                    <xdr:row>18</xdr:row>
                    <xdr:rowOff>38100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66675</xdr:colOff>
                    <xdr:row>18</xdr:row>
                    <xdr:rowOff>38100</xdr:rowOff>
                  </from>
                  <to>
                    <xdr:col>3</xdr:col>
                    <xdr:colOff>57150</xdr:colOff>
                    <xdr:row>20</xdr:row>
                    <xdr:rowOff>47625</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2</xdr:col>
                    <xdr:colOff>66675</xdr:colOff>
                    <xdr:row>20</xdr:row>
                    <xdr:rowOff>38100</xdr:rowOff>
                  </from>
                  <to>
                    <xdr:col>3</xdr:col>
                    <xdr:colOff>57150</xdr:colOff>
                    <xdr:row>22</xdr:row>
                    <xdr:rowOff>28575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2</xdr:col>
                    <xdr:colOff>66675</xdr:colOff>
                    <xdr:row>22</xdr:row>
                    <xdr:rowOff>38100</xdr:rowOff>
                  </from>
                  <to>
                    <xdr:col>3</xdr:col>
                    <xdr:colOff>57150</xdr:colOff>
                    <xdr:row>24</xdr:row>
                    <xdr:rowOff>38100</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19050</xdr:colOff>
                    <xdr:row>61</xdr:row>
                    <xdr:rowOff>0</xdr:rowOff>
                  </from>
                  <to>
                    <xdr:col>3</xdr:col>
                    <xdr:colOff>981075</xdr:colOff>
                    <xdr:row>62</xdr:row>
                    <xdr:rowOff>47625</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2</xdr:col>
                    <xdr:colOff>66675</xdr:colOff>
                    <xdr:row>24</xdr:row>
                    <xdr:rowOff>38100</xdr:rowOff>
                  </from>
                  <to>
                    <xdr:col>3</xdr:col>
                    <xdr:colOff>57150</xdr:colOff>
                    <xdr:row>26</xdr:row>
                    <xdr:rowOff>38100</xdr:rowOff>
                  </to>
                </anchor>
              </controlPr>
            </control>
          </mc:Choice>
        </mc:AlternateContent>
        <mc:AlternateContent xmlns:mc="http://schemas.openxmlformats.org/markup-compatibility/2006">
          <mc:Choice Requires="x14">
            <control shapeId="2075" r:id="rId14" name="Check Box 27">
              <controlPr defaultSize="0" autoFill="0" autoLine="0" autoPict="0">
                <anchor moveWithCells="1">
                  <from>
                    <xdr:col>2</xdr:col>
                    <xdr:colOff>66675</xdr:colOff>
                    <xdr:row>26</xdr:row>
                    <xdr:rowOff>38100</xdr:rowOff>
                  </from>
                  <to>
                    <xdr:col>3</xdr:col>
                    <xdr:colOff>57150</xdr:colOff>
                    <xdr:row>28</xdr:row>
                    <xdr:rowOff>38100</xdr:rowOff>
                  </to>
                </anchor>
              </controlPr>
            </control>
          </mc:Choice>
        </mc:AlternateContent>
        <mc:AlternateContent xmlns:mc="http://schemas.openxmlformats.org/markup-compatibility/2006">
          <mc:Choice Requires="x14">
            <control shapeId="2076" r:id="rId15" name="Check Box 28">
              <controlPr defaultSize="0" autoFill="0" autoLine="0" autoPict="0">
                <anchor moveWithCells="1">
                  <from>
                    <xdr:col>2</xdr:col>
                    <xdr:colOff>66675</xdr:colOff>
                    <xdr:row>34</xdr:row>
                    <xdr:rowOff>38100</xdr:rowOff>
                  </from>
                  <to>
                    <xdr:col>3</xdr:col>
                    <xdr:colOff>57150</xdr:colOff>
                    <xdr:row>36</xdr:row>
                    <xdr:rowOff>38100</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from>
                    <xdr:col>2</xdr:col>
                    <xdr:colOff>66675</xdr:colOff>
                    <xdr:row>36</xdr:row>
                    <xdr:rowOff>38100</xdr:rowOff>
                  </from>
                  <to>
                    <xdr:col>3</xdr:col>
                    <xdr:colOff>57150</xdr:colOff>
                    <xdr:row>38</xdr:row>
                    <xdr:rowOff>38100</xdr:rowOff>
                  </to>
                </anchor>
              </controlPr>
            </control>
          </mc:Choice>
        </mc:AlternateContent>
        <mc:AlternateContent xmlns:mc="http://schemas.openxmlformats.org/markup-compatibility/2006">
          <mc:Choice Requires="x14">
            <control shapeId="2110" r:id="rId17" name="Drop Down 62">
              <controlPr defaultSize="0" autoLine="0" autoPict="0">
                <anchor moveWithCells="1">
                  <from>
                    <xdr:col>3</xdr:col>
                    <xdr:colOff>1543050</xdr:colOff>
                    <xdr:row>6</xdr:row>
                    <xdr:rowOff>0</xdr:rowOff>
                  </from>
                  <to>
                    <xdr:col>9</xdr:col>
                    <xdr:colOff>409575</xdr:colOff>
                    <xdr:row>7</xdr:row>
                    <xdr:rowOff>66675</xdr:rowOff>
                  </to>
                </anchor>
              </controlPr>
            </control>
          </mc:Choice>
        </mc:AlternateContent>
        <mc:AlternateContent xmlns:mc="http://schemas.openxmlformats.org/markup-compatibility/2006">
          <mc:Choice Requires="x14">
            <control shapeId="2172" r:id="rId18" name="Check Box 124">
              <controlPr defaultSize="0" autoFill="0" autoLine="0" autoPict="0">
                <anchor moveWithCells="1">
                  <from>
                    <xdr:col>2</xdr:col>
                    <xdr:colOff>66675</xdr:colOff>
                    <xdr:row>38</xdr:row>
                    <xdr:rowOff>38100</xdr:rowOff>
                  </from>
                  <to>
                    <xdr:col>3</xdr:col>
                    <xdr:colOff>57150</xdr:colOff>
                    <xdr:row>40</xdr:row>
                    <xdr:rowOff>38100</xdr:rowOff>
                  </to>
                </anchor>
              </controlPr>
            </control>
          </mc:Choice>
        </mc:AlternateContent>
        <mc:AlternateContent xmlns:mc="http://schemas.openxmlformats.org/markup-compatibility/2006">
          <mc:Choice Requires="x14">
            <control shapeId="2173" r:id="rId19" name="Check Box 125">
              <controlPr defaultSize="0" autoFill="0" autoLine="0" autoPict="0">
                <anchor moveWithCells="1">
                  <from>
                    <xdr:col>2</xdr:col>
                    <xdr:colOff>66675</xdr:colOff>
                    <xdr:row>40</xdr:row>
                    <xdr:rowOff>38100</xdr:rowOff>
                  </from>
                  <to>
                    <xdr:col>3</xdr:col>
                    <xdr:colOff>57150</xdr:colOff>
                    <xdr:row>42</xdr:row>
                    <xdr:rowOff>38100</xdr:rowOff>
                  </to>
                </anchor>
              </controlPr>
            </control>
          </mc:Choice>
        </mc:AlternateContent>
        <mc:AlternateContent xmlns:mc="http://schemas.openxmlformats.org/markup-compatibility/2006">
          <mc:Choice Requires="x14">
            <control shapeId="2174" r:id="rId20" name="Check Box 126">
              <controlPr defaultSize="0" autoFill="0" autoLine="0" autoPict="0">
                <anchor moveWithCells="1">
                  <from>
                    <xdr:col>2</xdr:col>
                    <xdr:colOff>66675</xdr:colOff>
                    <xdr:row>42</xdr:row>
                    <xdr:rowOff>38100</xdr:rowOff>
                  </from>
                  <to>
                    <xdr:col>3</xdr:col>
                    <xdr:colOff>57150</xdr:colOff>
                    <xdr:row>44</xdr:row>
                    <xdr:rowOff>38100</xdr:rowOff>
                  </to>
                </anchor>
              </controlPr>
            </control>
          </mc:Choice>
        </mc:AlternateContent>
        <mc:AlternateContent xmlns:mc="http://schemas.openxmlformats.org/markup-compatibility/2006">
          <mc:Choice Requires="x14">
            <control shapeId="2175" r:id="rId21" name="Check Box 127">
              <controlPr defaultSize="0" autoFill="0" autoLine="0" autoPict="0">
                <anchor moveWithCells="1">
                  <from>
                    <xdr:col>2</xdr:col>
                    <xdr:colOff>66675</xdr:colOff>
                    <xdr:row>46</xdr:row>
                    <xdr:rowOff>38100</xdr:rowOff>
                  </from>
                  <to>
                    <xdr:col>3</xdr:col>
                    <xdr:colOff>57150</xdr:colOff>
                    <xdr:row>48</xdr:row>
                    <xdr:rowOff>28575</xdr:rowOff>
                  </to>
                </anchor>
              </controlPr>
            </control>
          </mc:Choice>
        </mc:AlternateContent>
        <mc:AlternateContent xmlns:mc="http://schemas.openxmlformats.org/markup-compatibility/2006">
          <mc:Choice Requires="x14">
            <control shapeId="2252" r:id="rId22" name="Check Box 204">
              <controlPr defaultSize="0" autoFill="0" autoLine="0" autoPict="0">
                <anchor moveWithCells="1">
                  <from>
                    <xdr:col>2</xdr:col>
                    <xdr:colOff>66675</xdr:colOff>
                    <xdr:row>28</xdr:row>
                    <xdr:rowOff>38100</xdr:rowOff>
                  </from>
                  <to>
                    <xdr:col>3</xdr:col>
                    <xdr:colOff>57150</xdr:colOff>
                    <xdr:row>30</xdr:row>
                    <xdr:rowOff>38100</xdr:rowOff>
                  </to>
                </anchor>
              </controlPr>
            </control>
          </mc:Choice>
        </mc:AlternateContent>
        <mc:AlternateContent xmlns:mc="http://schemas.openxmlformats.org/markup-compatibility/2006">
          <mc:Choice Requires="x14">
            <control shapeId="2253" r:id="rId23" name="Check Box 205">
              <controlPr defaultSize="0" autoFill="0" autoLine="0" autoPict="0">
                <anchor moveWithCells="1">
                  <from>
                    <xdr:col>2</xdr:col>
                    <xdr:colOff>66675</xdr:colOff>
                    <xdr:row>30</xdr:row>
                    <xdr:rowOff>38100</xdr:rowOff>
                  </from>
                  <to>
                    <xdr:col>3</xdr:col>
                    <xdr:colOff>57150</xdr:colOff>
                    <xdr:row>32</xdr:row>
                    <xdr:rowOff>38100</xdr:rowOff>
                  </to>
                </anchor>
              </controlPr>
            </control>
          </mc:Choice>
        </mc:AlternateContent>
        <mc:AlternateContent xmlns:mc="http://schemas.openxmlformats.org/markup-compatibility/2006">
          <mc:Choice Requires="x14">
            <control shapeId="2254" r:id="rId24" name="Check Box 206">
              <controlPr defaultSize="0" autoFill="0" autoLine="0" autoPict="0">
                <anchor moveWithCells="1">
                  <from>
                    <xdr:col>2</xdr:col>
                    <xdr:colOff>66675</xdr:colOff>
                    <xdr:row>32</xdr:row>
                    <xdr:rowOff>38100</xdr:rowOff>
                  </from>
                  <to>
                    <xdr:col>3</xdr:col>
                    <xdr:colOff>57150</xdr:colOff>
                    <xdr:row>34</xdr:row>
                    <xdr:rowOff>38100</xdr:rowOff>
                  </to>
                </anchor>
              </controlPr>
            </control>
          </mc:Choice>
        </mc:AlternateContent>
        <mc:AlternateContent xmlns:mc="http://schemas.openxmlformats.org/markup-compatibility/2006">
          <mc:Choice Requires="x14">
            <control shapeId="2255" r:id="rId25" name="Check Box 207">
              <controlPr defaultSize="0" autoFill="0" autoLine="0" autoPict="0">
                <anchor moveWithCells="1">
                  <from>
                    <xdr:col>2</xdr:col>
                    <xdr:colOff>66675</xdr:colOff>
                    <xdr:row>44</xdr:row>
                    <xdr:rowOff>38100</xdr:rowOff>
                  </from>
                  <to>
                    <xdr:col>3</xdr:col>
                    <xdr:colOff>57150</xdr:colOff>
                    <xdr:row>46</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P63"/>
  <sheetViews>
    <sheetView zoomScaleNormal="100" workbookViewId="0">
      <selection activeCell="E43" sqref="E43"/>
    </sheetView>
  </sheetViews>
  <sheetFormatPr defaultRowHeight="12" x14ac:dyDescent="0.2"/>
  <cols>
    <col min="1" max="1" width="2.7109375" style="6" customWidth="1"/>
    <col min="2" max="2" width="25.42578125" style="6" customWidth="1"/>
    <col min="3" max="3" width="24.7109375" style="6" customWidth="1"/>
    <col min="4" max="4" width="0.85546875" style="6" customWidth="1"/>
    <col min="5" max="5" width="21" style="235" customWidth="1"/>
    <col min="6" max="6" width="0.85546875" style="6" customWidth="1"/>
    <col min="7" max="7" width="12" style="235" customWidth="1"/>
    <col min="8" max="8" width="0.85546875" style="6" customWidth="1"/>
    <col min="9" max="9" width="5.42578125" style="6" customWidth="1"/>
    <col min="10" max="10" width="2.7109375" style="6" customWidth="1"/>
    <col min="11" max="11" width="9.140625" style="6" customWidth="1"/>
    <col min="12" max="12" width="9.140625" style="6" hidden="1" customWidth="1"/>
    <col min="13" max="13" width="9.140625" style="505" hidden="1" customWidth="1"/>
    <col min="14" max="15" width="9.140625" style="6" hidden="1" customWidth="1"/>
    <col min="16" max="16" width="9.140625" style="6" customWidth="1"/>
    <col min="17" max="16384" width="9.140625" style="6"/>
  </cols>
  <sheetData>
    <row r="1" spans="1:13" s="128" customFormat="1" ht="15" customHeight="1" x14ac:dyDescent="0.2">
      <c r="A1" s="732" t="str">
        <f>"Section B: "&amp;Submission!C15&amp;" Emissions, Production and Emissions Intensity Information (continued)"</f>
        <v>Section B:  Emissions, Production and Emissions Intensity Information (continued)</v>
      </c>
      <c r="B1" s="728"/>
      <c r="C1" s="728"/>
      <c r="D1" s="728"/>
      <c r="E1" s="728"/>
      <c r="F1" s="728"/>
      <c r="G1" s="728"/>
      <c r="H1" s="728"/>
      <c r="I1" s="728"/>
      <c r="J1" s="729"/>
      <c r="K1" s="206"/>
      <c r="L1" s="206"/>
      <c r="M1" s="501"/>
    </row>
    <row r="2" spans="1:13" s="128" customFormat="1" ht="3.95" customHeight="1" x14ac:dyDescent="0.2">
      <c r="A2" s="62"/>
      <c r="B2" s="107"/>
      <c r="C2" s="107"/>
      <c r="D2" s="107"/>
      <c r="E2" s="50"/>
      <c r="F2" s="107"/>
      <c r="G2" s="50"/>
      <c r="H2" s="107"/>
      <c r="I2" s="107"/>
      <c r="J2" s="106"/>
      <c r="K2" s="206"/>
      <c r="L2" s="206"/>
      <c r="M2" s="501"/>
    </row>
    <row r="3" spans="1:13" s="128" customFormat="1" ht="15" customHeight="1" x14ac:dyDescent="0.25">
      <c r="A3" s="309"/>
      <c r="B3" s="224" t="str">
        <f>Submission!C15&amp;" Cogeneration Information"</f>
        <v xml:space="preserve"> Cogeneration Information</v>
      </c>
      <c r="C3" s="224"/>
      <c r="D3" s="224"/>
      <c r="E3" s="422"/>
      <c r="F3" s="310"/>
      <c r="G3" s="310"/>
      <c r="H3" s="310"/>
      <c r="I3" s="310"/>
      <c r="J3" s="301"/>
      <c r="K3" s="206"/>
      <c r="L3" s="206"/>
      <c r="M3" s="501"/>
    </row>
    <row r="4" spans="1:13" s="128" customFormat="1" ht="6" customHeight="1" x14ac:dyDescent="0.2">
      <c r="A4" s="103"/>
      <c r="B4" s="101"/>
      <c r="C4" s="101"/>
      <c r="D4" s="101"/>
      <c r="E4" s="50"/>
      <c r="F4" s="88"/>
      <c r="G4" s="50"/>
      <c r="H4" s="88"/>
      <c r="I4" s="88"/>
      <c r="J4" s="125"/>
      <c r="K4" s="206"/>
      <c r="L4" s="206"/>
      <c r="M4" s="501"/>
    </row>
    <row r="5" spans="1:13" s="128" customFormat="1" ht="15" customHeight="1" x14ac:dyDescent="0.2">
      <c r="A5" s="103"/>
      <c r="B5" s="278"/>
      <c r="C5" s="278"/>
      <c r="D5" s="278"/>
      <c r="E5" s="423"/>
      <c r="F5" s="88"/>
      <c r="G5" s="50"/>
      <c r="H5" s="88"/>
      <c r="I5" s="88"/>
      <c r="J5" s="125"/>
      <c r="K5" s="206"/>
      <c r="L5" s="206"/>
      <c r="M5" s="501" t="b">
        <v>1</v>
      </c>
    </row>
    <row r="6" spans="1:13" s="128" customFormat="1" ht="21" customHeight="1" x14ac:dyDescent="0.2">
      <c r="A6" s="103"/>
      <c r="B6" s="124"/>
      <c r="C6" s="124"/>
      <c r="D6" s="124"/>
      <c r="E6" s="283"/>
      <c r="F6" s="130"/>
      <c r="G6" s="283"/>
      <c r="H6" s="130"/>
      <c r="I6" s="130"/>
      <c r="J6" s="125"/>
      <c r="K6" s="206"/>
      <c r="L6" s="206"/>
      <c r="M6" s="501"/>
    </row>
    <row r="7" spans="1:13" ht="15" customHeight="1" x14ac:dyDescent="0.2">
      <c r="A7" s="89"/>
      <c r="B7" s="280" t="str">
        <f>Submission!C15&amp;" GHG Emissions (Cogen)"</f>
        <v xml:space="preserve"> GHG Emissions (Cogen)</v>
      </c>
      <c r="C7" s="280"/>
      <c r="D7" s="280"/>
      <c r="E7" s="424"/>
      <c r="F7" s="88"/>
      <c r="G7" s="50"/>
      <c r="H7" s="88"/>
      <c r="I7" s="88"/>
      <c r="J7" s="125"/>
    </row>
    <row r="8" spans="1:13" ht="15" customHeight="1" x14ac:dyDescent="0.2">
      <c r="A8" s="89"/>
      <c r="B8" s="27" t="s">
        <v>39</v>
      </c>
      <c r="C8" s="27"/>
      <c r="D8" s="52"/>
      <c r="E8" s="609"/>
      <c r="G8" s="86" t="s">
        <v>473</v>
      </c>
      <c r="H8" s="50"/>
      <c r="I8" s="50"/>
      <c r="J8" s="125"/>
    </row>
    <row r="9" spans="1:13" s="128" customFormat="1" ht="8.1" customHeight="1" x14ac:dyDescent="0.2">
      <c r="A9" s="103"/>
      <c r="B9" s="97"/>
      <c r="C9" s="49"/>
      <c r="D9" s="49"/>
      <c r="E9" s="411"/>
      <c r="G9" s="49"/>
      <c r="H9" s="49"/>
      <c r="I9" s="49"/>
      <c r="J9" s="125"/>
      <c r="K9" s="206"/>
      <c r="L9" s="206"/>
      <c r="M9" s="501"/>
    </row>
    <row r="10" spans="1:13" ht="15" customHeight="1" x14ac:dyDescent="0.2">
      <c r="A10" s="89"/>
      <c r="B10" s="608" t="s">
        <v>42</v>
      </c>
      <c r="C10" s="27"/>
      <c r="D10" s="52"/>
      <c r="E10" s="609"/>
      <c r="G10" s="86" t="s">
        <v>472</v>
      </c>
      <c r="H10" s="50"/>
      <c r="I10" s="50"/>
      <c r="J10" s="125"/>
    </row>
    <row r="11" spans="1:13" s="128" customFormat="1" ht="8.1" customHeight="1" x14ac:dyDescent="0.2">
      <c r="A11" s="103"/>
      <c r="B11" s="97"/>
      <c r="C11" s="49"/>
      <c r="D11" s="49"/>
      <c r="E11" s="411"/>
      <c r="G11" s="49"/>
      <c r="H11" s="49"/>
      <c r="I11" s="49"/>
      <c r="J11" s="125"/>
      <c r="K11" s="206"/>
      <c r="L11" s="206"/>
      <c r="M11" s="501"/>
    </row>
    <row r="12" spans="1:13" ht="15" customHeight="1" x14ac:dyDescent="0.2">
      <c r="A12" s="89"/>
      <c r="B12" s="608" t="s">
        <v>43</v>
      </c>
      <c r="C12" s="27"/>
      <c r="D12" s="52"/>
      <c r="E12" s="609"/>
      <c r="G12" s="86" t="s">
        <v>471</v>
      </c>
      <c r="H12" s="50"/>
      <c r="I12" s="50"/>
      <c r="J12" s="125"/>
    </row>
    <row r="13" spans="1:13" s="128" customFormat="1" ht="8.1" customHeight="1" x14ac:dyDescent="0.2">
      <c r="A13" s="103"/>
      <c r="B13" s="97"/>
      <c r="C13" s="49"/>
      <c r="D13" s="49"/>
      <c r="E13" s="411"/>
      <c r="G13" s="49"/>
      <c r="H13" s="49"/>
      <c r="I13" s="49"/>
      <c r="J13" s="125"/>
      <c r="K13" s="206"/>
      <c r="L13" s="206"/>
      <c r="M13" s="501"/>
    </row>
    <row r="14" spans="1:13" ht="15" customHeight="1" x14ac:dyDescent="0.2">
      <c r="A14" s="89"/>
      <c r="B14" s="50"/>
      <c r="C14" s="288" t="s">
        <v>269</v>
      </c>
      <c r="D14" s="50"/>
      <c r="E14" s="435">
        <f>E8*'Section B1'!J5+E10*'Section B1'!J7+E12*'Section B1'!J9</f>
        <v>0</v>
      </c>
      <c r="G14" s="86" t="s">
        <v>484</v>
      </c>
      <c r="H14" s="50"/>
      <c r="I14" s="50"/>
      <c r="J14" s="125"/>
    </row>
    <row r="15" spans="1:13" s="128" customFormat="1" ht="6" customHeight="1" x14ac:dyDescent="0.2">
      <c r="A15" s="103"/>
      <c r="B15" s="124"/>
      <c r="C15" s="124"/>
      <c r="D15" s="124"/>
      <c r="E15" s="283"/>
      <c r="F15" s="130"/>
      <c r="G15" s="283"/>
      <c r="H15" s="130"/>
      <c r="I15" s="130"/>
      <c r="J15" s="125"/>
      <c r="K15" s="206"/>
      <c r="L15" s="206"/>
      <c r="M15" s="501"/>
    </row>
    <row r="16" spans="1:13" s="128" customFormat="1" ht="15" customHeight="1" x14ac:dyDescent="0.2">
      <c r="A16" s="103"/>
      <c r="B16" s="281" t="str">
        <f>Submission!C15&amp;" Fuel Use Information"</f>
        <v xml:space="preserve"> Fuel Use Information</v>
      </c>
      <c r="C16" s="281"/>
      <c r="D16" s="281"/>
      <c r="E16" s="426"/>
      <c r="F16" s="88"/>
      <c r="G16" s="284"/>
      <c r="H16" s="88"/>
      <c r="I16" s="88"/>
      <c r="J16" s="125"/>
      <c r="K16" s="206"/>
      <c r="L16" s="206"/>
      <c r="M16" s="501"/>
    </row>
    <row r="17" spans="1:13" s="128" customFormat="1" ht="15" customHeight="1" x14ac:dyDescent="0.2">
      <c r="A17" s="103"/>
      <c r="B17" s="278"/>
      <c r="C17" s="278"/>
      <c r="D17" s="278"/>
      <c r="E17" s="423"/>
      <c r="F17" s="88"/>
      <c r="G17" s="284"/>
      <c r="H17" s="88"/>
      <c r="I17" s="88"/>
      <c r="J17" s="125"/>
      <c r="K17" s="206"/>
      <c r="L17" s="206"/>
      <c r="M17" s="501" t="b">
        <v>0</v>
      </c>
    </row>
    <row r="18" spans="1:13" s="236" customFormat="1" ht="12" customHeight="1" x14ac:dyDescent="0.2">
      <c r="A18" s="103"/>
      <c r="B18" s="49"/>
      <c r="C18" s="286" t="s">
        <v>145</v>
      </c>
      <c r="D18" s="49"/>
      <c r="E18" s="289" t="s">
        <v>92</v>
      </c>
      <c r="F18" s="49"/>
      <c r="G18" s="84" t="s">
        <v>91</v>
      </c>
      <c r="H18" s="49"/>
      <c r="I18" s="84"/>
      <c r="J18" s="125"/>
      <c r="K18" s="279"/>
      <c r="L18" s="279"/>
      <c r="M18" s="527"/>
    </row>
    <row r="19" spans="1:13" s="128" customFormat="1" ht="15" customHeight="1" x14ac:dyDescent="0.2">
      <c r="A19" s="103"/>
      <c r="B19" s="282" t="s">
        <v>21</v>
      </c>
      <c r="C19" s="47"/>
      <c r="D19" s="49"/>
      <c r="E19" s="425"/>
      <c r="F19" s="49"/>
      <c r="G19" s="487" t="s">
        <v>24</v>
      </c>
      <c r="H19" s="49"/>
      <c r="I19" s="131"/>
      <c r="J19" s="125"/>
      <c r="K19" s="206"/>
      <c r="L19" s="206"/>
      <c r="M19" s="501"/>
    </row>
    <row r="20" spans="1:13" s="128" customFormat="1" ht="8.1" customHeight="1" x14ac:dyDescent="0.2">
      <c r="A20" s="103"/>
      <c r="B20" s="97"/>
      <c r="C20" s="49"/>
      <c r="D20" s="49"/>
      <c r="E20" s="411"/>
      <c r="F20" s="49"/>
      <c r="G20" s="86"/>
      <c r="H20" s="49"/>
      <c r="I20" s="49"/>
      <c r="J20" s="125"/>
      <c r="K20" s="206"/>
      <c r="L20" s="206"/>
      <c r="M20" s="501"/>
    </row>
    <row r="21" spans="1:13" s="128" customFormat="1" ht="15" customHeight="1" x14ac:dyDescent="0.2">
      <c r="A21" s="103"/>
      <c r="B21" s="282" t="s">
        <v>21</v>
      </c>
      <c r="C21" s="47"/>
      <c r="D21" s="49"/>
      <c r="E21" s="425"/>
      <c r="F21" s="49"/>
      <c r="G21" s="487" t="s">
        <v>24</v>
      </c>
      <c r="H21" s="49"/>
      <c r="I21" s="131"/>
      <c r="J21" s="125"/>
      <c r="K21" s="206"/>
      <c r="L21" s="206"/>
      <c r="M21" s="501"/>
    </row>
    <row r="22" spans="1:13" s="128" customFormat="1" ht="8.1" customHeight="1" x14ac:dyDescent="0.2">
      <c r="A22" s="103"/>
      <c r="B22" s="97"/>
      <c r="C22" s="49"/>
      <c r="D22" s="49"/>
      <c r="E22" s="411"/>
      <c r="F22" s="49"/>
      <c r="G22" s="86"/>
      <c r="H22" s="49"/>
      <c r="I22" s="49"/>
      <c r="J22" s="125"/>
      <c r="K22" s="206"/>
      <c r="L22" s="206"/>
      <c r="M22" s="501"/>
    </row>
    <row r="23" spans="1:13" s="128" customFormat="1" ht="15" customHeight="1" x14ac:dyDescent="0.2">
      <c r="A23" s="103"/>
      <c r="B23" s="282" t="s">
        <v>21</v>
      </c>
      <c r="C23" s="47"/>
      <c r="D23" s="49"/>
      <c r="E23" s="425"/>
      <c r="F23" s="49"/>
      <c r="G23" s="487" t="s">
        <v>24</v>
      </c>
      <c r="H23" s="49"/>
      <c r="I23" s="131"/>
      <c r="J23" s="125"/>
      <c r="K23" s="206"/>
      <c r="L23" s="206"/>
      <c r="M23" s="501"/>
    </row>
    <row r="24" spans="1:13" s="236" customFormat="1" ht="8.1" customHeight="1" x14ac:dyDescent="0.2">
      <c r="A24" s="103"/>
      <c r="B24" s="49"/>
      <c r="C24" s="286"/>
      <c r="D24" s="49"/>
      <c r="E24" s="289"/>
      <c r="F24" s="49"/>
      <c r="G24" s="84"/>
      <c r="H24" s="49"/>
      <c r="I24" s="84"/>
      <c r="J24" s="125"/>
      <c r="K24" s="279"/>
      <c r="L24" s="279"/>
      <c r="M24" s="527"/>
    </row>
    <row r="25" spans="1:13" s="128" customFormat="1" ht="15" customHeight="1" x14ac:dyDescent="0.2">
      <c r="A25" s="103"/>
      <c r="B25" s="282" t="s">
        <v>21</v>
      </c>
      <c r="C25" s="47"/>
      <c r="D25" s="49"/>
      <c r="E25" s="425"/>
      <c r="F25" s="49"/>
      <c r="G25" s="487" t="s">
        <v>24</v>
      </c>
      <c r="H25" s="49"/>
      <c r="I25" s="131"/>
      <c r="J25" s="125"/>
      <c r="K25" s="206"/>
      <c r="L25" s="206"/>
      <c r="M25" s="501"/>
    </row>
    <row r="26" spans="1:13" s="128" customFormat="1" ht="8.1" customHeight="1" x14ac:dyDescent="0.2">
      <c r="A26" s="103"/>
      <c r="B26" s="97"/>
      <c r="C26" s="49"/>
      <c r="D26" s="49"/>
      <c r="E26" s="411"/>
      <c r="F26" s="49"/>
      <c r="G26" s="86"/>
      <c r="H26" s="49"/>
      <c r="I26" s="49"/>
      <c r="J26" s="125"/>
      <c r="K26" s="206"/>
      <c r="L26" s="206"/>
      <c r="M26" s="501"/>
    </row>
    <row r="27" spans="1:13" s="128" customFormat="1" ht="15" customHeight="1" x14ac:dyDescent="0.2">
      <c r="A27" s="103"/>
      <c r="B27" s="282" t="s">
        <v>21</v>
      </c>
      <c r="C27" s="47"/>
      <c r="D27" s="49"/>
      <c r="E27" s="425"/>
      <c r="F27" s="49"/>
      <c r="G27" s="487" t="s">
        <v>24</v>
      </c>
      <c r="H27" s="49"/>
      <c r="I27" s="131"/>
      <c r="J27" s="125"/>
      <c r="K27" s="206"/>
      <c r="L27" s="206"/>
      <c r="M27" s="501"/>
    </row>
    <row r="28" spans="1:13" s="128" customFormat="1" ht="8.1" customHeight="1" x14ac:dyDescent="0.2">
      <c r="A28" s="103"/>
      <c r="B28" s="97"/>
      <c r="C28" s="49"/>
      <c r="D28" s="49"/>
      <c r="E28" s="411"/>
      <c r="F28" s="49"/>
      <c r="G28" s="86"/>
      <c r="H28" s="49"/>
      <c r="I28" s="49"/>
      <c r="J28" s="125"/>
      <c r="K28" s="206"/>
      <c r="L28" s="206"/>
      <c r="M28" s="501"/>
    </row>
    <row r="29" spans="1:13" s="128" customFormat="1" ht="15" customHeight="1" x14ac:dyDescent="0.2">
      <c r="A29" s="103"/>
      <c r="B29" s="282" t="s">
        <v>21</v>
      </c>
      <c r="C29" s="47"/>
      <c r="D29" s="49"/>
      <c r="E29" s="425"/>
      <c r="F29" s="49"/>
      <c r="G29" s="487" t="s">
        <v>24</v>
      </c>
      <c r="H29" s="49"/>
      <c r="I29" s="131"/>
      <c r="J29" s="125"/>
      <c r="K29" s="206"/>
      <c r="L29" s="206"/>
      <c r="M29" s="501"/>
    </row>
    <row r="30" spans="1:13" ht="6" customHeight="1" x14ac:dyDescent="0.2">
      <c r="A30" s="89"/>
      <c r="B30" s="130"/>
      <c r="C30" s="130"/>
      <c r="D30" s="130"/>
      <c r="E30" s="283"/>
      <c r="F30" s="130"/>
      <c r="G30" s="283"/>
      <c r="H30" s="130"/>
      <c r="I30" s="130"/>
      <c r="J30" s="125"/>
    </row>
    <row r="31" spans="1:13" s="128" customFormat="1" ht="12" customHeight="1" x14ac:dyDescent="0.2">
      <c r="A31" s="103"/>
      <c r="B31" s="281" t="str">
        <f>Submission!C15&amp;" Heat"</f>
        <v xml:space="preserve"> Heat</v>
      </c>
      <c r="C31" s="281"/>
      <c r="D31" s="281"/>
      <c r="E31" s="426"/>
      <c r="F31" s="88"/>
      <c r="G31" s="50"/>
      <c r="H31" s="88"/>
      <c r="I31" s="88"/>
      <c r="J31" s="125"/>
      <c r="K31" s="206"/>
      <c r="L31" s="206"/>
      <c r="M31" s="501"/>
    </row>
    <row r="32" spans="1:13" s="236" customFormat="1" ht="12" customHeight="1" x14ac:dyDescent="0.2">
      <c r="A32" s="103"/>
      <c r="B32" s="49"/>
      <c r="C32" s="49"/>
      <c r="D32" s="49"/>
      <c r="E32" s="289" t="s">
        <v>92</v>
      </c>
      <c r="F32" s="49"/>
      <c r="G32" s="84" t="s">
        <v>91</v>
      </c>
      <c r="H32" s="290"/>
      <c r="I32" s="290"/>
      <c r="J32" s="125"/>
      <c r="K32" s="279"/>
      <c r="L32" s="279"/>
      <c r="M32" s="527"/>
    </row>
    <row r="33" spans="1:13" ht="15" customHeight="1" x14ac:dyDescent="0.2">
      <c r="A33" s="89"/>
      <c r="B33" s="49"/>
      <c r="C33" s="287" t="s">
        <v>264</v>
      </c>
      <c r="D33" s="287"/>
      <c r="E33" s="425"/>
      <c r="F33" s="49"/>
      <c r="G33" s="86" t="s">
        <v>146</v>
      </c>
      <c r="H33" s="290"/>
      <c r="I33" s="290"/>
      <c r="J33" s="125"/>
    </row>
    <row r="34" spans="1:13" ht="6" customHeight="1" x14ac:dyDescent="0.2">
      <c r="A34" s="89"/>
      <c r="B34" s="49"/>
      <c r="C34" s="287"/>
      <c r="D34" s="287"/>
      <c r="E34" s="411"/>
      <c r="F34" s="49"/>
      <c r="G34" s="86"/>
      <c r="H34" s="97"/>
      <c r="I34" s="49"/>
      <c r="J34" s="125"/>
    </row>
    <row r="35" spans="1:13" ht="15" customHeight="1" x14ac:dyDescent="0.2">
      <c r="A35" s="89"/>
      <c r="B35" s="49"/>
      <c r="C35" s="287" t="s">
        <v>273</v>
      </c>
      <c r="D35" s="287"/>
      <c r="E35" s="435">
        <f>E33/0.8</f>
        <v>0</v>
      </c>
      <c r="F35" s="49"/>
      <c r="G35" s="86" t="s">
        <v>146</v>
      </c>
      <c r="H35" s="290"/>
      <c r="I35" s="290"/>
      <c r="J35" s="125"/>
    </row>
    <row r="36" spans="1:13" ht="6" customHeight="1" x14ac:dyDescent="0.2">
      <c r="A36" s="89"/>
      <c r="B36" s="49"/>
      <c r="C36" s="287"/>
      <c r="D36" s="287"/>
      <c r="E36" s="411"/>
      <c r="F36" s="49"/>
      <c r="G36" s="86"/>
      <c r="H36" s="97"/>
      <c r="I36" s="49"/>
      <c r="J36" s="125"/>
    </row>
    <row r="37" spans="1:13" ht="15" customHeight="1" x14ac:dyDescent="0.2">
      <c r="A37" s="89"/>
      <c r="B37" s="49"/>
      <c r="C37" s="287" t="s">
        <v>392</v>
      </c>
      <c r="D37" s="27"/>
      <c r="E37" s="425"/>
      <c r="F37" s="49"/>
      <c r="G37" s="228"/>
      <c r="H37" s="290"/>
      <c r="I37" s="290"/>
      <c r="J37" s="125"/>
    </row>
    <row r="38" spans="1:13" ht="6" customHeight="1" x14ac:dyDescent="0.2">
      <c r="A38" s="89"/>
      <c r="B38" s="49"/>
      <c r="C38" s="287"/>
      <c r="D38" s="287"/>
      <c r="E38" s="411"/>
      <c r="F38" s="49"/>
      <c r="G38" s="86"/>
      <c r="H38" s="97"/>
      <c r="I38" s="49"/>
      <c r="J38" s="125"/>
    </row>
    <row r="39" spans="1:13" ht="15" customHeight="1" x14ac:dyDescent="0.2">
      <c r="A39" s="89"/>
      <c r="B39" s="49"/>
      <c r="C39" s="287" t="s">
        <v>28</v>
      </c>
      <c r="D39" s="27"/>
      <c r="E39" s="610"/>
      <c r="F39" s="49"/>
      <c r="G39" s="86" t="s">
        <v>485</v>
      </c>
      <c r="H39" s="290"/>
      <c r="I39" s="290"/>
      <c r="J39" s="125"/>
    </row>
    <row r="40" spans="1:13" ht="12" customHeight="1" x14ac:dyDescent="0.2">
      <c r="A40" s="89"/>
      <c r="B40" s="130"/>
      <c r="C40" s="130"/>
      <c r="D40" s="130"/>
      <c r="E40" s="283"/>
      <c r="F40" s="130"/>
      <c r="G40" s="283"/>
      <c r="H40" s="130"/>
      <c r="I40" s="130"/>
      <c r="J40" s="125"/>
    </row>
    <row r="41" spans="1:13" s="128" customFormat="1" ht="12" customHeight="1" x14ac:dyDescent="0.2">
      <c r="A41" s="103"/>
      <c r="B41" s="281" t="str">
        <f>Submission!C15&amp;" Electricity"</f>
        <v xml:space="preserve"> Electricity</v>
      </c>
      <c r="C41" s="281"/>
      <c r="D41" s="281"/>
      <c r="E41" s="426"/>
      <c r="F41" s="88"/>
      <c r="G41" s="50"/>
      <c r="H41" s="88"/>
      <c r="I41" s="88"/>
      <c r="J41" s="125"/>
      <c r="K41" s="206"/>
      <c r="L41" s="206"/>
      <c r="M41" s="501"/>
    </row>
    <row r="42" spans="1:13" s="128" customFormat="1" ht="12" customHeight="1" x14ac:dyDescent="0.2">
      <c r="A42" s="103"/>
      <c r="B42" s="49"/>
      <c r="C42" s="49"/>
      <c r="D42" s="49"/>
      <c r="E42" s="289" t="s">
        <v>92</v>
      </c>
      <c r="F42" s="49"/>
      <c r="G42" s="84" t="s">
        <v>91</v>
      </c>
      <c r="H42" s="290"/>
      <c r="I42" s="290"/>
      <c r="J42" s="125"/>
      <c r="K42" s="206"/>
      <c r="L42" s="206"/>
      <c r="M42" s="501"/>
    </row>
    <row r="43" spans="1:13" s="128" customFormat="1" ht="15" customHeight="1" x14ac:dyDescent="0.2">
      <c r="A43" s="89"/>
      <c r="B43" s="49"/>
      <c r="C43" s="287" t="s">
        <v>318</v>
      </c>
      <c r="D43" s="49"/>
      <c r="E43" s="425"/>
      <c r="F43" s="49"/>
      <c r="G43" s="86" t="s">
        <v>179</v>
      </c>
      <c r="H43" s="290"/>
      <c r="I43" s="290"/>
      <c r="J43" s="125"/>
      <c r="K43" s="206"/>
      <c r="L43" s="206"/>
      <c r="M43" s="501"/>
    </row>
    <row r="44" spans="1:13" ht="6" customHeight="1" x14ac:dyDescent="0.2">
      <c r="A44" s="89"/>
      <c r="B44" s="49"/>
      <c r="C44" s="287"/>
      <c r="D44" s="287"/>
      <c r="E44" s="411"/>
      <c r="F44" s="49"/>
      <c r="G44" s="86"/>
      <c r="H44" s="97"/>
      <c r="I44" s="49"/>
      <c r="J44" s="125"/>
    </row>
    <row r="45" spans="1:13" ht="15" customHeight="1" x14ac:dyDescent="0.2">
      <c r="A45" s="89"/>
      <c r="B45" s="49"/>
      <c r="C45" s="287" t="s">
        <v>22</v>
      </c>
      <c r="D45" s="49"/>
      <c r="E45" s="435">
        <f>E43*0.418</f>
        <v>0</v>
      </c>
      <c r="F45" s="49"/>
      <c r="G45" s="86" t="s">
        <v>485</v>
      </c>
      <c r="H45" s="290"/>
      <c r="I45" s="290"/>
      <c r="J45" s="125"/>
    </row>
    <row r="46" spans="1:13" ht="15" customHeight="1" x14ac:dyDescent="0.2">
      <c r="A46" s="89"/>
      <c r="B46" s="84"/>
      <c r="C46" s="282" t="s">
        <v>391</v>
      </c>
      <c r="D46" s="49"/>
      <c r="E46" s="411"/>
      <c r="F46" s="49"/>
      <c r="G46" s="86"/>
      <c r="H46" s="49"/>
      <c r="I46" s="49"/>
      <c r="J46" s="125"/>
    </row>
    <row r="47" spans="1:13" ht="6" customHeight="1" x14ac:dyDescent="0.2">
      <c r="A47" s="89"/>
      <c r="B47" s="49"/>
      <c r="C47" s="287"/>
      <c r="D47" s="287"/>
      <c r="E47" s="411"/>
      <c r="F47" s="49"/>
      <c r="G47" s="86"/>
      <c r="H47" s="49"/>
      <c r="I47" s="49"/>
      <c r="J47" s="125"/>
    </row>
    <row r="48" spans="1:13" ht="15" customHeight="1" x14ac:dyDescent="0.2">
      <c r="A48" s="89"/>
      <c r="B48" s="49"/>
      <c r="C48" s="287" t="s">
        <v>359</v>
      </c>
      <c r="D48" s="49"/>
      <c r="E48" s="435">
        <f>E14-E39</f>
        <v>0</v>
      </c>
      <c r="F48" s="49"/>
      <c r="G48" s="86" t="s">
        <v>485</v>
      </c>
      <c r="H48" s="290"/>
      <c r="I48" s="290"/>
      <c r="J48" s="125"/>
    </row>
    <row r="49" spans="1:16" ht="6" customHeight="1" x14ac:dyDescent="0.2">
      <c r="A49" s="89"/>
      <c r="B49" s="49"/>
      <c r="C49" s="282"/>
      <c r="D49" s="49"/>
      <c r="E49" s="411"/>
      <c r="F49" s="49"/>
      <c r="G49" s="86"/>
      <c r="H49" s="49"/>
      <c r="I49" s="49"/>
      <c r="J49" s="125"/>
    </row>
    <row r="50" spans="1:16" ht="15" customHeight="1" x14ac:dyDescent="0.2">
      <c r="A50" s="89"/>
      <c r="B50" s="49"/>
      <c r="C50" s="287" t="s">
        <v>274</v>
      </c>
      <c r="D50" s="49"/>
      <c r="E50" s="435">
        <f>IF(ISERR(E48/E43),0,E48/E43)</f>
        <v>0</v>
      </c>
      <c r="F50" s="49"/>
      <c r="G50" s="86" t="s">
        <v>486</v>
      </c>
      <c r="H50" s="290"/>
      <c r="I50" s="290"/>
      <c r="J50" s="125"/>
    </row>
    <row r="51" spans="1:16" ht="12" customHeight="1" x14ac:dyDescent="0.2">
      <c r="A51" s="89"/>
      <c r="B51" s="130"/>
      <c r="C51" s="130"/>
      <c r="D51" s="130"/>
      <c r="E51" s="283"/>
      <c r="F51" s="130"/>
      <c r="G51" s="283"/>
      <c r="H51" s="130"/>
      <c r="I51" s="130"/>
      <c r="J51" s="125"/>
    </row>
    <row r="52" spans="1:16" ht="12" customHeight="1" x14ac:dyDescent="0.2">
      <c r="A52" s="23"/>
      <c r="B52" s="281" t="s">
        <v>189</v>
      </c>
      <c r="C52" s="281"/>
      <c r="D52" s="281"/>
      <c r="E52" s="426"/>
      <c r="F52" s="27"/>
      <c r="G52" s="50"/>
      <c r="H52" s="27"/>
      <c r="I52" s="27"/>
      <c r="J52" s="28"/>
    </row>
    <row r="53" spans="1:16" ht="12" customHeight="1" x14ac:dyDescent="0.2">
      <c r="A53" s="23"/>
      <c r="B53" s="50"/>
      <c r="C53" s="50"/>
      <c r="D53" s="50"/>
      <c r="E53" s="289" t="s">
        <v>92</v>
      </c>
      <c r="F53" s="50"/>
      <c r="G53" s="285" t="s">
        <v>91</v>
      </c>
      <c r="H53" s="291"/>
      <c r="I53" s="291"/>
      <c r="J53" s="28"/>
    </row>
    <row r="54" spans="1:16" ht="18" customHeight="1" x14ac:dyDescent="0.2">
      <c r="A54" s="23"/>
      <c r="B54" s="50"/>
      <c r="C54" s="288" t="s">
        <v>409</v>
      </c>
      <c r="D54" s="50"/>
      <c r="E54" s="425"/>
      <c r="F54" s="50"/>
      <c r="G54" s="292" t="s">
        <v>190</v>
      </c>
      <c r="H54" s="291"/>
      <c r="I54" s="291"/>
      <c r="J54" s="28"/>
    </row>
    <row r="55" spans="1:16" ht="6" customHeight="1" x14ac:dyDescent="0.2">
      <c r="A55" s="89"/>
      <c r="B55" s="130"/>
      <c r="C55" s="130"/>
      <c r="D55" s="130"/>
      <c r="E55" s="283"/>
      <c r="F55" s="130"/>
      <c r="G55" s="283"/>
      <c r="H55" s="130"/>
      <c r="I55" s="130"/>
      <c r="J55" s="125"/>
    </row>
    <row r="56" spans="1:16" ht="12" customHeight="1" x14ac:dyDescent="0.2">
      <c r="A56" s="23"/>
      <c r="B56" s="281" t="s">
        <v>191</v>
      </c>
      <c r="C56" s="281"/>
      <c r="D56" s="281"/>
      <c r="E56" s="426"/>
      <c r="F56" s="27"/>
      <c r="G56" s="50"/>
      <c r="H56" s="27"/>
      <c r="I56" s="27"/>
      <c r="J56" s="28"/>
    </row>
    <row r="57" spans="1:16" ht="6" customHeight="1" x14ac:dyDescent="0.2">
      <c r="A57" s="23"/>
      <c r="B57" s="27"/>
      <c r="C57" s="27"/>
      <c r="D57" s="27"/>
      <c r="E57" s="50"/>
      <c r="F57" s="27"/>
      <c r="G57" s="50"/>
      <c r="H57" s="27"/>
      <c r="I57" s="27"/>
      <c r="J57" s="28"/>
    </row>
    <row r="58" spans="1:16" ht="12.75" customHeight="1" x14ac:dyDescent="0.2">
      <c r="A58" s="23"/>
      <c r="B58" s="830" t="s">
        <v>458</v>
      </c>
      <c r="C58" s="830"/>
      <c r="D58" s="830"/>
      <c r="E58" s="830"/>
      <c r="F58" s="830"/>
      <c r="G58" s="830"/>
      <c r="H58" s="830"/>
      <c r="I58" s="830"/>
      <c r="J58" s="28"/>
    </row>
    <row r="59" spans="1:16" ht="12.75" customHeight="1" x14ac:dyDescent="0.2">
      <c r="A59" s="23"/>
      <c r="B59" s="829" t="s">
        <v>271</v>
      </c>
      <c r="C59" s="829"/>
      <c r="D59" s="829"/>
      <c r="E59" s="829"/>
      <c r="F59" s="829"/>
      <c r="G59" s="829"/>
      <c r="H59" s="829"/>
      <c r="I59" s="829"/>
      <c r="J59" s="28"/>
    </row>
    <row r="60" spans="1:16" ht="24.75" customHeight="1" x14ac:dyDescent="0.2">
      <c r="A60" s="23"/>
      <c r="B60" s="829" t="s">
        <v>272</v>
      </c>
      <c r="C60" s="829"/>
      <c r="D60" s="829"/>
      <c r="E60" s="829"/>
      <c r="F60" s="829"/>
      <c r="G60" s="829"/>
      <c r="H60" s="829"/>
      <c r="I60" s="829"/>
      <c r="J60" s="28"/>
    </row>
    <row r="61" spans="1:16" ht="12.75" customHeight="1" x14ac:dyDescent="0.2">
      <c r="A61" s="23"/>
      <c r="B61" s="829" t="s">
        <v>270</v>
      </c>
      <c r="C61" s="829"/>
      <c r="D61" s="829"/>
      <c r="E61" s="829"/>
      <c r="F61" s="829"/>
      <c r="G61" s="829"/>
      <c r="H61" s="829"/>
      <c r="I61" s="829"/>
      <c r="J61" s="28"/>
    </row>
    <row r="62" spans="1:16" ht="5.25" customHeight="1" x14ac:dyDescent="0.25">
      <c r="A62" s="23"/>
      <c r="B62" s="155"/>
      <c r="C62" s="155"/>
      <c r="D62" s="155"/>
      <c r="E62" s="427"/>
      <c r="F62" s="154"/>
      <c r="G62" s="53"/>
      <c r="H62" s="154"/>
      <c r="I62" s="485"/>
      <c r="J62" s="28"/>
    </row>
    <row r="63" spans="1:16" ht="13.5" thickBot="1" x14ac:dyDescent="0.25">
      <c r="A63" s="121"/>
      <c r="B63" s="653" t="str">
        <f>LEFT(CONCATENATE(Submission!$C$15," - ", 'Section A1'!$B$5),95)</f>
        <v xml:space="preserve"> - </v>
      </c>
      <c r="C63" s="654"/>
      <c r="D63" s="654"/>
      <c r="E63" s="654"/>
      <c r="F63" s="654"/>
      <c r="G63" s="654"/>
      <c r="H63" s="654"/>
      <c r="I63" s="655"/>
      <c r="J63" s="632"/>
      <c r="L63" s="631"/>
      <c r="M63" s="248"/>
      <c r="P63" s="505"/>
    </row>
  </sheetData>
  <sheetProtection password="EBAD" sheet="1"/>
  <mergeCells count="5">
    <mergeCell ref="B61:I61"/>
    <mergeCell ref="A1:J1"/>
    <mergeCell ref="B58:I58"/>
    <mergeCell ref="B59:I59"/>
    <mergeCell ref="B60:I60"/>
  </mergeCells>
  <phoneticPr fontId="0"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30" r:id="rId4" name="Check Box 6">
              <controlPr defaultSize="0" autoFill="0" autoLine="0" autoPict="0">
                <anchor moveWithCells="1">
                  <from>
                    <xdr:col>1</xdr:col>
                    <xdr:colOff>0</xdr:colOff>
                    <xdr:row>16</xdr:row>
                    <xdr:rowOff>0</xdr:rowOff>
                  </from>
                  <to>
                    <xdr:col>2</xdr:col>
                    <xdr:colOff>495300</xdr:colOff>
                    <xdr:row>17</xdr:row>
                    <xdr:rowOff>47625</xdr:rowOff>
                  </to>
                </anchor>
              </controlPr>
            </control>
          </mc:Choice>
        </mc:AlternateContent>
        <mc:AlternateContent xmlns:mc="http://schemas.openxmlformats.org/markup-compatibility/2006">
          <mc:Choice Requires="x14">
            <control shapeId="77832" r:id="rId5" name="Check Box 8">
              <controlPr defaultSize="0" autoFill="0" autoLine="0" autoPict="0">
                <anchor moveWithCells="1">
                  <from>
                    <xdr:col>1</xdr:col>
                    <xdr:colOff>0</xdr:colOff>
                    <xdr:row>3</xdr:row>
                    <xdr:rowOff>57150</xdr:rowOff>
                  </from>
                  <to>
                    <xdr:col>2</xdr:col>
                    <xdr:colOff>1209675</xdr:colOff>
                    <xdr:row>5</xdr:row>
                    <xdr:rowOff>9525</xdr:rowOff>
                  </to>
                </anchor>
              </controlPr>
            </control>
          </mc:Choice>
        </mc:AlternateContent>
        <mc:AlternateContent xmlns:mc="http://schemas.openxmlformats.org/markup-compatibility/2006">
          <mc:Choice Requires="x14">
            <control shapeId="77835" r:id="rId6" name="Check Box 11">
              <controlPr defaultSize="0" autoFill="0" autoLine="0" autoPict="0">
                <anchor moveWithCells="1">
                  <from>
                    <xdr:col>1</xdr:col>
                    <xdr:colOff>0</xdr:colOff>
                    <xdr:row>5</xdr:row>
                    <xdr:rowOff>0</xdr:rowOff>
                  </from>
                  <to>
                    <xdr:col>6</xdr:col>
                    <xdr:colOff>628650</xdr:colOff>
                    <xdr:row>5</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54"/>
  <sheetViews>
    <sheetView zoomScaleNormal="100" workbookViewId="0">
      <selection activeCell="J29" sqref="J29"/>
    </sheetView>
  </sheetViews>
  <sheetFormatPr defaultRowHeight="11.25" x14ac:dyDescent="0.2"/>
  <cols>
    <col min="1" max="1" width="2.7109375" style="6" customWidth="1"/>
    <col min="2" max="2" width="35.140625" style="6" customWidth="1"/>
    <col min="3" max="3" width="19.5703125" style="6" customWidth="1"/>
    <col min="4" max="4" width="36.42578125" style="412" customWidth="1"/>
    <col min="5" max="5" width="2.7109375" style="6" customWidth="1"/>
    <col min="6" max="16384" width="9.140625" style="6"/>
  </cols>
  <sheetData>
    <row r="1" spans="1:5" s="128" customFormat="1" ht="15" customHeight="1" x14ac:dyDescent="0.2">
      <c r="A1" s="732" t="str">
        <f>"Section B: "&amp;Submission!C15&amp;" Emissions, Production and Emissions Intensity Information (continued)"</f>
        <v>Section B:  Emissions, Production and Emissions Intensity Information (continued)</v>
      </c>
      <c r="B1" s="728"/>
      <c r="C1" s="728"/>
      <c r="D1" s="728"/>
      <c r="E1" s="729"/>
    </row>
    <row r="2" spans="1:5" ht="6" customHeight="1" x14ac:dyDescent="0.2">
      <c r="A2" s="23"/>
      <c r="B2" s="57"/>
      <c r="C2" s="57"/>
      <c r="D2" s="413"/>
      <c r="E2" s="28"/>
    </row>
    <row r="3" spans="1:5" s="12" customFormat="1" ht="15" customHeight="1" x14ac:dyDescent="0.2">
      <c r="A3" s="23"/>
      <c r="B3" s="243" t="str">
        <f>Submission!C15&amp;" Total Direct Emissions by Gas Type"</f>
        <v xml:space="preserve"> Total Direct Emissions by Gas Type</v>
      </c>
      <c r="C3" s="88"/>
      <c r="D3" s="414"/>
      <c r="E3" s="28"/>
    </row>
    <row r="4" spans="1:5" s="12" customFormat="1" ht="15" customHeight="1" x14ac:dyDescent="0.2">
      <c r="A4" s="23"/>
      <c r="B4" s="36"/>
      <c r="C4" s="93" t="s">
        <v>487</v>
      </c>
      <c r="D4" s="414"/>
      <c r="E4" s="28"/>
    </row>
    <row r="5" spans="1:5" ht="15" customHeight="1" x14ac:dyDescent="0.2">
      <c r="A5" s="23"/>
      <c r="B5" s="273" t="s">
        <v>128</v>
      </c>
      <c r="C5" s="416">
        <f>SUM('Section B1'!L5,'Section B1'!L13,'Section B1'!L23,'Section B1'!L31,'Section B1'!L39,'Section B1'!L47,'Section B1'!L55,'Section B1'!L63,'Section B4'!N7,'Section B4'!N11)</f>
        <v>0</v>
      </c>
      <c r="D5" s="414"/>
      <c r="E5" s="28"/>
    </row>
    <row r="6" spans="1:5" ht="8.1" customHeight="1" x14ac:dyDescent="0.2">
      <c r="A6" s="23"/>
      <c r="B6" s="274"/>
      <c r="C6" s="27"/>
      <c r="D6" s="414"/>
      <c r="E6" s="28"/>
    </row>
    <row r="7" spans="1:5" ht="15" customHeight="1" x14ac:dyDescent="0.2">
      <c r="A7" s="23"/>
      <c r="B7" s="273" t="s">
        <v>129</v>
      </c>
      <c r="C7" s="416">
        <f>SUM('Section B1'!L7,'Section B1'!L15,'Section B1'!L25,'Section B1'!L33,'Section B1'!L41,'Section B1'!L49,'Section B1'!L57)</f>
        <v>0</v>
      </c>
      <c r="D7" s="414"/>
      <c r="E7" s="28"/>
    </row>
    <row r="8" spans="1:5" ht="8.1" customHeight="1" x14ac:dyDescent="0.2">
      <c r="A8" s="23"/>
      <c r="B8" s="274"/>
      <c r="C8" s="27"/>
      <c r="D8" s="414"/>
      <c r="E8" s="28"/>
    </row>
    <row r="9" spans="1:5" ht="15" customHeight="1" x14ac:dyDescent="0.2">
      <c r="A9" s="23"/>
      <c r="B9" s="273" t="s">
        <v>130</v>
      </c>
      <c r="C9" s="416">
        <f>SUM('Section B1'!L9,'Section B1'!L17,'Section B1'!L27,'Section B1'!L35,'Section B1'!L43,'Section B1'!L51,'Section B1'!L59)</f>
        <v>0</v>
      </c>
      <c r="D9" s="414"/>
      <c r="E9" s="28"/>
    </row>
    <row r="10" spans="1:5" ht="8.1" customHeight="1" x14ac:dyDescent="0.2">
      <c r="A10" s="23"/>
      <c r="B10" s="274"/>
      <c r="C10" s="27"/>
      <c r="D10" s="414"/>
      <c r="E10" s="28"/>
    </row>
    <row r="11" spans="1:5" ht="15" customHeight="1" x14ac:dyDescent="0.2">
      <c r="A11" s="23"/>
      <c r="B11" s="273" t="s">
        <v>110</v>
      </c>
      <c r="C11" s="416">
        <f>SUM('Section B3'!L50)</f>
        <v>0</v>
      </c>
      <c r="D11" s="414"/>
      <c r="E11" s="28"/>
    </row>
    <row r="12" spans="1:5" ht="8.1" customHeight="1" x14ac:dyDescent="0.2">
      <c r="A12" s="23"/>
      <c r="B12" s="274"/>
      <c r="C12" s="27"/>
      <c r="D12" s="414"/>
      <c r="E12" s="28"/>
    </row>
    <row r="13" spans="1:5" ht="15" customHeight="1" x14ac:dyDescent="0.2">
      <c r="A13" s="23"/>
      <c r="B13" s="273" t="s">
        <v>245</v>
      </c>
      <c r="C13" s="416">
        <f>'Section B3'!L52</f>
        <v>0</v>
      </c>
      <c r="D13" s="414"/>
      <c r="E13" s="28"/>
    </row>
    <row r="14" spans="1:5" ht="8.1" customHeight="1" x14ac:dyDescent="0.2">
      <c r="A14" s="23"/>
      <c r="B14" s="274"/>
      <c r="C14" s="27"/>
      <c r="D14" s="414"/>
      <c r="E14" s="28"/>
    </row>
    <row r="15" spans="1:5" ht="15" customHeight="1" x14ac:dyDescent="0.2">
      <c r="A15" s="23"/>
      <c r="B15" s="273" t="s">
        <v>246</v>
      </c>
      <c r="C15" s="416">
        <f>'Section B3'!L54</f>
        <v>0</v>
      </c>
      <c r="D15" s="414"/>
      <c r="E15" s="28"/>
    </row>
    <row r="16" spans="1:5" ht="13.5" customHeight="1" x14ac:dyDescent="0.2">
      <c r="A16" s="23"/>
      <c r="B16" s="271"/>
      <c r="C16" s="271"/>
      <c r="D16" s="413"/>
      <c r="E16" s="28"/>
    </row>
    <row r="17" spans="1:5" s="128" customFormat="1" ht="20.100000000000001" customHeight="1" x14ac:dyDescent="0.2">
      <c r="A17" s="62"/>
      <c r="B17" s="243" t="str">
        <f>Submission!C15&amp;" Total Annual Emissions Calculation"</f>
        <v xml:space="preserve"> Total Annual Emissions Calculation</v>
      </c>
      <c r="C17" s="237"/>
      <c r="D17" s="414"/>
      <c r="E17" s="106"/>
    </row>
    <row r="18" spans="1:5" s="128" customFormat="1" ht="16.5" customHeight="1" x14ac:dyDescent="0.2">
      <c r="A18" s="62"/>
      <c r="B18" s="101"/>
      <c r="C18" s="93" t="s">
        <v>487</v>
      </c>
      <c r="D18" s="414"/>
      <c r="E18" s="106"/>
    </row>
    <row r="19" spans="1:5" s="128" customFormat="1" ht="15" customHeight="1" x14ac:dyDescent="0.2">
      <c r="A19" s="62"/>
      <c r="B19" s="269" t="s">
        <v>125</v>
      </c>
      <c r="C19" s="416">
        <f>SUM(C5,C7,C9,C11,C13,C15)</f>
        <v>0</v>
      </c>
      <c r="D19" s="414" t="s">
        <v>410</v>
      </c>
      <c r="E19" s="106"/>
    </row>
    <row r="20" spans="1:5" s="128" customFormat="1" ht="8.1" customHeight="1" x14ac:dyDescent="0.2">
      <c r="A20" s="62"/>
      <c r="B20" s="268"/>
      <c r="C20" s="107"/>
      <c r="D20" s="414"/>
      <c r="E20" s="106"/>
    </row>
    <row r="21" spans="1:5" s="128" customFormat="1" ht="15" customHeight="1" x14ac:dyDescent="0.2">
      <c r="A21" s="62"/>
      <c r="B21" s="269" t="s">
        <v>243</v>
      </c>
      <c r="C21" s="416">
        <f>'Section B1'!L19+'Section B3'!J50+'Section B3'!J52+'Section B3'!J54</f>
        <v>0</v>
      </c>
      <c r="D21" s="414" t="s">
        <v>247</v>
      </c>
      <c r="E21" s="106"/>
    </row>
    <row r="22" spans="1:5" s="128" customFormat="1" ht="8.1" customHeight="1" x14ac:dyDescent="0.2">
      <c r="A22" s="62"/>
      <c r="B22" s="268"/>
      <c r="C22" s="107"/>
      <c r="D22" s="414"/>
      <c r="E22" s="106"/>
    </row>
    <row r="23" spans="1:5" s="128" customFormat="1" ht="15" customHeight="1" x14ac:dyDescent="0.3">
      <c r="A23" s="62"/>
      <c r="B23" s="270" t="s">
        <v>244</v>
      </c>
      <c r="C23" s="416">
        <f>SUM('Section B4'!N7,'Section B4'!N11)</f>
        <v>0</v>
      </c>
      <c r="D23" s="414" t="s">
        <v>411</v>
      </c>
      <c r="E23" s="106"/>
    </row>
    <row r="24" spans="1:5" s="128" customFormat="1" ht="8.1" customHeight="1" x14ac:dyDescent="0.2">
      <c r="A24" s="62"/>
      <c r="B24" s="268"/>
      <c r="C24" s="107"/>
      <c r="D24" s="414"/>
      <c r="E24" s="106"/>
    </row>
    <row r="25" spans="1:5" s="128" customFormat="1" ht="15" customHeight="1" x14ac:dyDescent="0.2">
      <c r="A25" s="62"/>
      <c r="B25" s="270" t="s">
        <v>181</v>
      </c>
      <c r="C25" s="416">
        <f>C19-C21-C23</f>
        <v>0</v>
      </c>
      <c r="D25" s="414" t="s">
        <v>412</v>
      </c>
      <c r="E25" s="106"/>
    </row>
    <row r="26" spans="1:5" ht="11.25" customHeight="1" x14ac:dyDescent="0.2">
      <c r="A26" s="23"/>
      <c r="B26" s="57"/>
      <c r="C26" s="57"/>
      <c r="D26" s="413"/>
      <c r="E26" s="28"/>
    </row>
    <row r="27" spans="1:5" s="128" customFormat="1" ht="20.100000000000001" customHeight="1" x14ac:dyDescent="0.2">
      <c r="A27" s="62"/>
      <c r="B27" s="101" t="str">
        <f>Submission!C15&amp;" Cogeneration Emissions"</f>
        <v xml:space="preserve"> Cogeneration Emissions</v>
      </c>
      <c r="C27" s="107"/>
      <c r="D27" s="414"/>
      <c r="E27" s="106"/>
    </row>
    <row r="28" spans="1:5" ht="15" x14ac:dyDescent="0.2">
      <c r="A28" s="23"/>
      <c r="B28" s="27"/>
      <c r="C28" s="93" t="s">
        <v>487</v>
      </c>
      <c r="D28" s="414"/>
      <c r="E28" s="28"/>
    </row>
    <row r="29" spans="1:5" s="128" customFormat="1" ht="15" customHeight="1" x14ac:dyDescent="0.3">
      <c r="A29" s="62"/>
      <c r="B29" s="269" t="s">
        <v>280</v>
      </c>
      <c r="C29" s="416">
        <f>'Section B7'!E14</f>
        <v>0</v>
      </c>
      <c r="D29" s="486"/>
      <c r="E29" s="106"/>
    </row>
    <row r="30" spans="1:5" ht="8.1" customHeight="1" x14ac:dyDescent="0.2">
      <c r="A30" s="23"/>
      <c r="B30" s="27"/>
      <c r="C30" s="27"/>
      <c r="D30" s="414"/>
      <c r="E30" s="28"/>
    </row>
    <row r="31" spans="1:5" s="128" customFormat="1" ht="15" customHeight="1" x14ac:dyDescent="0.3">
      <c r="A31" s="62"/>
      <c r="B31" s="269" t="s">
        <v>279</v>
      </c>
      <c r="C31" s="416">
        <f>'Section B7'!E39</f>
        <v>0</v>
      </c>
      <c r="D31" s="486"/>
      <c r="E31" s="106"/>
    </row>
    <row r="32" spans="1:5" ht="8.1" customHeight="1" x14ac:dyDescent="0.2">
      <c r="A32" s="23"/>
      <c r="B32" s="27"/>
      <c r="C32" s="27"/>
      <c r="D32" s="414"/>
      <c r="E32" s="28"/>
    </row>
    <row r="33" spans="1:5" s="128" customFormat="1" ht="15" customHeight="1" x14ac:dyDescent="0.3">
      <c r="A33" s="62"/>
      <c r="B33" s="269" t="s">
        <v>281</v>
      </c>
      <c r="C33" s="416">
        <f>'Section B7'!E45</f>
        <v>0</v>
      </c>
      <c r="D33" s="486"/>
      <c r="E33" s="106"/>
    </row>
    <row r="34" spans="1:5" ht="11.25" customHeight="1" x14ac:dyDescent="0.2">
      <c r="A34" s="23"/>
      <c r="B34" s="57"/>
      <c r="C34" s="57"/>
      <c r="D34" s="413"/>
      <c r="E34" s="28"/>
    </row>
    <row r="35" spans="1:5" s="128" customFormat="1" ht="20.100000000000001" customHeight="1" x14ac:dyDescent="0.2">
      <c r="A35" s="62"/>
      <c r="B35" s="101" t="str">
        <f>Submission!C15&amp;" Total Production"</f>
        <v xml:space="preserve"> Total Production</v>
      </c>
      <c r="C35" s="107"/>
      <c r="D35" s="414"/>
      <c r="E35" s="106"/>
    </row>
    <row r="36" spans="1:5" ht="12" x14ac:dyDescent="0.2">
      <c r="A36" s="23"/>
      <c r="B36" s="27"/>
      <c r="C36" s="50"/>
      <c r="D36" s="414"/>
      <c r="E36" s="28"/>
    </row>
    <row r="37" spans="1:5" s="128" customFormat="1" ht="15" customHeight="1" x14ac:dyDescent="0.2">
      <c r="A37" s="62"/>
      <c r="B37" s="269" t="str">
        <f>IF(Submission!I11=2,"Total Heat Produced by Cogeneration (H)", "Production (P)")</f>
        <v>Production (P)</v>
      </c>
      <c r="C37" s="416">
        <f>IF(Submission!I11=2,'Section B7'!E33,'Section B6'!F50)</f>
        <v>0</v>
      </c>
      <c r="D37" s="563" t="str">
        <f>IF(Submission!I11=2,"GJ",IF('Section B6'!H50=0,"[production unit]",'Section B6'!H50))</f>
        <v>[production unit]</v>
      </c>
      <c r="E37" s="106"/>
    </row>
    <row r="38" spans="1:5" ht="12" x14ac:dyDescent="0.2">
      <c r="A38" s="23"/>
      <c r="B38" s="27"/>
      <c r="C38" s="27"/>
      <c r="D38" s="414"/>
      <c r="E38" s="28"/>
    </row>
    <row r="39" spans="1:5" ht="12" x14ac:dyDescent="0.2">
      <c r="A39" s="23"/>
      <c r="B39" s="27"/>
      <c r="C39" s="27"/>
      <c r="D39" s="414"/>
      <c r="E39" s="28"/>
    </row>
    <row r="40" spans="1:5" ht="12" x14ac:dyDescent="0.2">
      <c r="A40" s="23"/>
      <c r="B40" s="27"/>
      <c r="C40" s="27"/>
      <c r="D40" s="414"/>
      <c r="E40" s="28"/>
    </row>
    <row r="41" spans="1:5" ht="12" x14ac:dyDescent="0.2">
      <c r="A41" s="23"/>
      <c r="B41" s="27"/>
      <c r="C41" s="27"/>
      <c r="D41" s="414"/>
      <c r="E41" s="28"/>
    </row>
    <row r="42" spans="1:5" ht="12" x14ac:dyDescent="0.2">
      <c r="A42" s="23"/>
      <c r="B42" s="27"/>
      <c r="C42" s="27"/>
      <c r="D42" s="414"/>
      <c r="E42" s="28"/>
    </row>
    <row r="43" spans="1:5" ht="12" x14ac:dyDescent="0.2">
      <c r="A43" s="23"/>
      <c r="B43" s="27"/>
      <c r="C43" s="27"/>
      <c r="D43" s="414"/>
      <c r="E43" s="28"/>
    </row>
    <row r="44" spans="1:5" ht="12" x14ac:dyDescent="0.2">
      <c r="A44" s="23"/>
      <c r="B44" s="27"/>
      <c r="C44" s="27"/>
      <c r="D44" s="414"/>
      <c r="E44" s="28"/>
    </row>
    <row r="45" spans="1:5" ht="12" x14ac:dyDescent="0.2">
      <c r="A45" s="23"/>
      <c r="B45" s="27"/>
      <c r="C45" s="27"/>
      <c r="D45" s="414"/>
      <c r="E45" s="28"/>
    </row>
    <row r="46" spans="1:5" ht="12" x14ac:dyDescent="0.2">
      <c r="A46" s="23"/>
      <c r="B46" s="27"/>
      <c r="C46" s="27"/>
      <c r="D46" s="414"/>
      <c r="E46" s="28"/>
    </row>
    <row r="47" spans="1:5" ht="12" x14ac:dyDescent="0.2">
      <c r="A47" s="23"/>
      <c r="B47" s="27"/>
      <c r="C47" s="27"/>
      <c r="D47" s="414"/>
      <c r="E47" s="28"/>
    </row>
    <row r="48" spans="1:5" ht="12" x14ac:dyDescent="0.2">
      <c r="A48" s="23"/>
      <c r="B48" s="27"/>
      <c r="C48" s="27"/>
      <c r="D48" s="414"/>
      <c r="E48" s="28"/>
    </row>
    <row r="49" spans="1:5" ht="12" x14ac:dyDescent="0.2">
      <c r="A49" s="23"/>
      <c r="B49" s="27"/>
      <c r="C49" s="27"/>
      <c r="D49" s="414"/>
      <c r="E49" s="28"/>
    </row>
    <row r="50" spans="1:5" ht="12" x14ac:dyDescent="0.2">
      <c r="A50" s="23"/>
      <c r="B50" s="27"/>
      <c r="C50" s="27"/>
      <c r="D50" s="414"/>
      <c r="E50" s="28"/>
    </row>
    <row r="51" spans="1:5" ht="12" x14ac:dyDescent="0.2">
      <c r="A51" s="23"/>
      <c r="B51" s="27"/>
      <c r="C51" s="27"/>
      <c r="D51" s="414"/>
      <c r="E51" s="28"/>
    </row>
    <row r="52" spans="1:5" ht="12" x14ac:dyDescent="0.2">
      <c r="A52" s="23"/>
      <c r="B52" s="27"/>
      <c r="C52" s="27"/>
      <c r="D52" s="414"/>
      <c r="E52" s="28"/>
    </row>
    <row r="53" spans="1:5" ht="12.75" x14ac:dyDescent="0.2">
      <c r="A53" s="23"/>
      <c r="B53" s="656" t="str">
        <f>LEFT(CONCATENATE(Submission!$C$15," - ", 'Section A1'!$B$5),95)</f>
        <v xml:space="preserve"> - </v>
      </c>
      <c r="C53" s="639"/>
      <c r="D53" s="657"/>
      <c r="E53" s="28"/>
    </row>
    <row r="54" spans="1:5" ht="12.75" thickBot="1" x14ac:dyDescent="0.25">
      <c r="A54" s="121"/>
      <c r="B54" s="247"/>
      <c r="C54" s="247"/>
      <c r="D54" s="415"/>
      <c r="E54" s="248"/>
    </row>
  </sheetData>
  <sheetProtection password="EBAD" sheet="1"/>
  <mergeCells count="1">
    <mergeCell ref="A1:E1"/>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dimension ref="A1:V60"/>
  <sheetViews>
    <sheetView workbookViewId="0">
      <selection activeCell="W20" sqref="W20"/>
    </sheetView>
  </sheetViews>
  <sheetFormatPr defaultRowHeight="11.25" x14ac:dyDescent="0.2"/>
  <cols>
    <col min="1" max="1" width="2.85546875" style="6" customWidth="1"/>
    <col min="2" max="2" width="12.28515625" style="6" customWidth="1"/>
    <col min="3" max="3" width="1.85546875" style="6" customWidth="1"/>
    <col min="4" max="4" width="18.140625" style="6" customWidth="1"/>
    <col min="5" max="5" width="4.7109375" style="6" customWidth="1"/>
    <col min="6" max="6" width="29.7109375" style="6" customWidth="1"/>
    <col min="7" max="7" width="1.85546875" style="6" customWidth="1"/>
    <col min="8" max="8" width="14" style="249" customWidth="1"/>
    <col min="9" max="9" width="1.7109375" style="6" customWidth="1"/>
    <col min="10" max="10" width="10.85546875" style="6" customWidth="1"/>
    <col min="11" max="11" width="1.7109375" style="6" customWidth="1"/>
    <col min="12" max="12" width="9.5703125" style="6" customWidth="1"/>
    <col min="13" max="13" width="9.140625" style="6" hidden="1" customWidth="1"/>
    <col min="14" max="14" width="9.140625" style="505" hidden="1" customWidth="1"/>
    <col min="15" max="21" width="9.140625" style="6" hidden="1" customWidth="1"/>
    <col min="22" max="22" width="9.140625" style="6" customWidth="1"/>
    <col min="23" max="16384" width="9.140625" style="6"/>
  </cols>
  <sheetData>
    <row r="1" spans="1:21" s="128" customFormat="1" ht="15" customHeight="1" x14ac:dyDescent="0.2">
      <c r="A1" s="732" t="str">
        <f>"Section B: "&amp;Submission!C15&amp;" Fuel usage"</f>
        <v>Section B:  Fuel usage</v>
      </c>
      <c r="B1" s="728"/>
      <c r="C1" s="728"/>
      <c r="D1" s="728"/>
      <c r="E1" s="728"/>
      <c r="F1" s="728"/>
      <c r="G1" s="728"/>
      <c r="H1" s="728"/>
      <c r="I1" s="728"/>
      <c r="J1" s="728"/>
      <c r="K1" s="729"/>
      <c r="N1" s="501"/>
    </row>
    <row r="2" spans="1:21" s="12" customFormat="1" ht="6" customHeight="1" x14ac:dyDescent="0.2">
      <c r="A2" s="23"/>
      <c r="B2" s="105"/>
      <c r="C2" s="311"/>
      <c r="D2" s="105"/>
      <c r="E2" s="311"/>
      <c r="F2" s="311"/>
      <c r="G2" s="311"/>
      <c r="H2" s="311"/>
      <c r="I2" s="311"/>
      <c r="J2" s="311"/>
      <c r="K2" s="58"/>
      <c r="N2" s="502"/>
    </row>
    <row r="3" spans="1:21" s="128" customFormat="1" ht="15.75" x14ac:dyDescent="0.25">
      <c r="A3" s="298" t="str">
        <f>Submission!C15&amp;" Fuel Usage Information"</f>
        <v xml:space="preserve"> Fuel Usage Information</v>
      </c>
      <c r="B3" s="299"/>
      <c r="C3" s="298"/>
      <c r="D3" s="299"/>
      <c r="E3" s="298"/>
      <c r="F3" s="299"/>
      <c r="G3" s="298"/>
      <c r="H3" s="300"/>
      <c r="I3" s="298"/>
      <c r="J3" s="298"/>
      <c r="K3" s="301"/>
      <c r="N3" s="501"/>
    </row>
    <row r="4" spans="1:21" s="12" customFormat="1" ht="4.5" customHeight="1" x14ac:dyDescent="0.2">
      <c r="A4" s="23"/>
      <c r="B4" s="105"/>
      <c r="C4" s="311"/>
      <c r="D4" s="105"/>
      <c r="E4" s="311"/>
      <c r="F4" s="311"/>
      <c r="G4" s="311"/>
      <c r="H4" s="311"/>
      <c r="I4" s="311"/>
      <c r="J4" s="311"/>
      <c r="K4" s="58"/>
      <c r="N4" s="502"/>
    </row>
    <row r="5" spans="1:21" s="12" customFormat="1" ht="12.75" x14ac:dyDescent="0.2">
      <c r="A5" s="308" t="s">
        <v>646</v>
      </c>
      <c r="B5" s="308"/>
      <c r="C5" s="308"/>
      <c r="D5" s="308"/>
      <c r="E5" s="308"/>
      <c r="F5" s="308"/>
      <c r="G5" s="308"/>
      <c r="H5" s="308"/>
      <c r="I5" s="308"/>
      <c r="J5" s="308"/>
      <c r="K5" s="58"/>
      <c r="N5" s="502"/>
    </row>
    <row r="6" spans="1:21" s="12" customFormat="1" ht="3" customHeight="1" x14ac:dyDescent="0.2">
      <c r="A6" s="23"/>
      <c r="B6" s="25"/>
      <c r="C6" s="25"/>
      <c r="D6" s="25"/>
      <c r="E6" s="25"/>
      <c r="F6" s="25"/>
      <c r="G6" s="25"/>
      <c r="H6" s="25"/>
      <c r="I6" s="25"/>
      <c r="J6" s="25"/>
      <c r="K6" s="28"/>
      <c r="N6" s="502"/>
    </row>
    <row r="7" spans="1:21" s="13" customFormat="1" ht="19.899999999999999" customHeight="1" x14ac:dyDescent="0.2">
      <c r="A7" s="207"/>
      <c r="B7" s="564" t="s">
        <v>647</v>
      </c>
      <c r="C7" s="37"/>
      <c r="D7" s="564" t="s">
        <v>145</v>
      </c>
      <c r="E7" s="564" t="s">
        <v>37</v>
      </c>
      <c r="F7" s="564" t="s">
        <v>565</v>
      </c>
      <c r="G7" s="37"/>
      <c r="H7" s="433" t="s">
        <v>92</v>
      </c>
      <c r="I7" s="30"/>
      <c r="J7" s="564" t="s">
        <v>91</v>
      </c>
      <c r="K7" s="565"/>
      <c r="N7" s="566"/>
    </row>
    <row r="8" spans="1:21" s="12" customFormat="1" ht="12" customHeight="1" x14ac:dyDescent="0.25">
      <c r="A8" s="23">
        <v>1</v>
      </c>
      <c r="B8" s="694"/>
      <c r="C8" s="29"/>
      <c r="D8" s="694"/>
      <c r="E8" s="494"/>
      <c r="F8" s="129"/>
      <c r="G8" s="29"/>
      <c r="H8" s="693"/>
      <c r="I8" s="27"/>
      <c r="J8" s="704" t="str">
        <f>IF(N8=TRUE, "",VLOOKUP(D8,$R$8:$T$34,3,FALSE))</f>
        <v/>
      </c>
      <c r="K8" s="28"/>
      <c r="M8" s="558" t="s">
        <v>589</v>
      </c>
      <c r="N8" s="502" t="b">
        <f>D8=""</f>
        <v>1</v>
      </c>
      <c r="P8" s="558"/>
      <c r="R8" s="698" t="s">
        <v>600</v>
      </c>
      <c r="T8" s="703" t="s">
        <v>632</v>
      </c>
      <c r="U8" s="699" t="s">
        <v>571</v>
      </c>
    </row>
    <row r="9" spans="1:21" s="12" customFormat="1" ht="5.25" customHeight="1" x14ac:dyDescent="0.25">
      <c r="A9" s="23"/>
      <c r="B9" s="56"/>
      <c r="C9" s="29"/>
      <c r="D9" s="56"/>
      <c r="E9" s="27"/>
      <c r="F9" s="27"/>
      <c r="G9" s="29"/>
      <c r="H9" s="167"/>
      <c r="I9" s="27"/>
      <c r="J9" s="167"/>
      <c r="K9" s="28"/>
      <c r="M9" s="558" t="s">
        <v>648</v>
      </c>
      <c r="N9" s="502"/>
      <c r="R9" s="698" t="s">
        <v>601</v>
      </c>
      <c r="T9" s="703" t="s">
        <v>632</v>
      </c>
      <c r="U9" s="699" t="s">
        <v>573</v>
      </c>
    </row>
    <row r="10" spans="1:21" s="12" customFormat="1" ht="12" customHeight="1" x14ac:dyDescent="0.25">
      <c r="A10" s="23">
        <v>2</v>
      </c>
      <c r="B10" s="694"/>
      <c r="C10" s="29"/>
      <c r="D10" s="694"/>
      <c r="E10" s="494"/>
      <c r="F10" s="129"/>
      <c r="G10" s="29"/>
      <c r="H10" s="153"/>
      <c r="I10" s="27"/>
      <c r="J10" s="704" t="str">
        <f t="shared" ref="J10:J46" si="0">IF(N10=TRUE, "",VLOOKUP(D10,$R$8:$T$34,3,FALSE))</f>
        <v/>
      </c>
      <c r="K10" s="28"/>
      <c r="N10" s="502" t="b">
        <f t="shared" ref="N10:N46" si="1">D10=""</f>
        <v>1</v>
      </c>
      <c r="P10" s="558"/>
      <c r="R10" s="698" t="s">
        <v>602</v>
      </c>
      <c r="T10" s="703" t="s">
        <v>632</v>
      </c>
      <c r="U10" s="699" t="s">
        <v>574</v>
      </c>
    </row>
    <row r="11" spans="1:21" s="12" customFormat="1" ht="5.25" customHeight="1" x14ac:dyDescent="0.25">
      <c r="A11" s="23"/>
      <c r="B11" s="56"/>
      <c r="C11" s="29"/>
      <c r="D11" s="56"/>
      <c r="E11" s="27"/>
      <c r="F11" s="27"/>
      <c r="G11" s="29"/>
      <c r="H11" s="167"/>
      <c r="I11" s="27"/>
      <c r="J11" s="167"/>
      <c r="K11" s="28"/>
      <c r="N11" s="502"/>
      <c r="P11" s="558"/>
      <c r="R11" s="698" t="s">
        <v>576</v>
      </c>
      <c r="T11" s="703" t="s">
        <v>632</v>
      </c>
      <c r="U11" s="699" t="s">
        <v>577</v>
      </c>
    </row>
    <row r="12" spans="1:21" s="12" customFormat="1" ht="12" customHeight="1" x14ac:dyDescent="0.25">
      <c r="A12" s="23">
        <v>3</v>
      </c>
      <c r="B12" s="694"/>
      <c r="C12" s="29"/>
      <c r="D12" s="694"/>
      <c r="E12" s="494"/>
      <c r="F12" s="129"/>
      <c r="G12" s="29"/>
      <c r="H12" s="153"/>
      <c r="I12" s="27"/>
      <c r="J12" s="704" t="str">
        <f t="shared" si="0"/>
        <v/>
      </c>
      <c r="K12" s="28"/>
      <c r="N12" s="502" t="b">
        <f t="shared" si="1"/>
        <v>1</v>
      </c>
      <c r="R12" s="698" t="s">
        <v>603</v>
      </c>
      <c r="T12" s="558" t="s">
        <v>101</v>
      </c>
      <c r="U12" s="699" t="s">
        <v>584</v>
      </c>
    </row>
    <row r="13" spans="1:21" s="12" customFormat="1" ht="5.25" customHeight="1" x14ac:dyDescent="0.25">
      <c r="A13" s="23"/>
      <c r="B13" s="55"/>
      <c r="C13" s="29"/>
      <c r="D13" s="55"/>
      <c r="E13" s="27"/>
      <c r="F13" s="27"/>
      <c r="G13" s="29"/>
      <c r="H13" s="167"/>
      <c r="I13" s="27"/>
      <c r="J13" s="167"/>
      <c r="K13" s="28"/>
      <c r="N13" s="502"/>
      <c r="R13" s="698" t="s">
        <v>604</v>
      </c>
      <c r="T13" s="558" t="s">
        <v>633</v>
      </c>
      <c r="U13" s="699" t="s">
        <v>583</v>
      </c>
    </row>
    <row r="14" spans="1:21" s="12" customFormat="1" ht="12" customHeight="1" x14ac:dyDescent="0.2">
      <c r="A14" s="23">
        <v>4</v>
      </c>
      <c r="B14" s="694"/>
      <c r="C14" s="29"/>
      <c r="D14" s="694"/>
      <c r="E14" s="494"/>
      <c r="F14" s="129"/>
      <c r="G14" s="29"/>
      <c r="H14" s="153"/>
      <c r="I14" s="27"/>
      <c r="J14" s="704" t="str">
        <f t="shared" si="0"/>
        <v/>
      </c>
      <c r="K14" s="28"/>
      <c r="N14" s="502" t="b">
        <f t="shared" si="1"/>
        <v>1</v>
      </c>
      <c r="R14" s="558" t="s">
        <v>634</v>
      </c>
      <c r="T14" s="703" t="s">
        <v>632</v>
      </c>
      <c r="U14" s="699" t="s">
        <v>585</v>
      </c>
    </row>
    <row r="15" spans="1:21" s="12" customFormat="1" ht="5.25" customHeight="1" x14ac:dyDescent="0.2">
      <c r="A15" s="23"/>
      <c r="B15" s="56"/>
      <c r="C15" s="29"/>
      <c r="D15" s="56"/>
      <c r="E15" s="27"/>
      <c r="F15" s="27"/>
      <c r="G15" s="29"/>
      <c r="H15" s="167"/>
      <c r="I15" s="27"/>
      <c r="J15" s="167"/>
      <c r="K15" s="28"/>
      <c r="N15" s="502"/>
      <c r="R15" s="558" t="s">
        <v>635</v>
      </c>
      <c r="T15" s="703" t="s">
        <v>632</v>
      </c>
      <c r="U15" s="699" t="s">
        <v>586</v>
      </c>
    </row>
    <row r="16" spans="1:21" s="12" customFormat="1" ht="12" customHeight="1" x14ac:dyDescent="0.25">
      <c r="A16" s="23">
        <v>5</v>
      </c>
      <c r="B16" s="694"/>
      <c r="C16" s="29"/>
      <c r="D16" s="694"/>
      <c r="E16" s="494"/>
      <c r="F16" s="129"/>
      <c r="G16" s="29"/>
      <c r="H16" s="153"/>
      <c r="I16" s="27"/>
      <c r="J16" s="704" t="str">
        <f t="shared" si="0"/>
        <v/>
      </c>
      <c r="K16" s="28"/>
      <c r="N16" s="502" t="b">
        <f t="shared" si="1"/>
        <v>1</v>
      </c>
      <c r="R16" s="698" t="s">
        <v>605</v>
      </c>
      <c r="T16" s="703" t="s">
        <v>632</v>
      </c>
      <c r="U16" s="699" t="s">
        <v>587</v>
      </c>
    </row>
    <row r="17" spans="1:20" s="12" customFormat="1" ht="4.5" customHeight="1" x14ac:dyDescent="0.25">
      <c r="A17" s="23"/>
      <c r="B17" s="55"/>
      <c r="C17" s="29"/>
      <c r="D17" s="55"/>
      <c r="E17" s="27"/>
      <c r="F17" s="27"/>
      <c r="G17" s="29"/>
      <c r="H17" s="167"/>
      <c r="I17" s="27"/>
      <c r="J17" s="167"/>
      <c r="K17" s="28"/>
      <c r="N17" s="502"/>
      <c r="R17" s="698" t="s">
        <v>606</v>
      </c>
      <c r="T17" s="703" t="s">
        <v>632</v>
      </c>
    </row>
    <row r="18" spans="1:20" s="12" customFormat="1" ht="12" customHeight="1" x14ac:dyDescent="0.2">
      <c r="A18" s="23">
        <v>6</v>
      </c>
      <c r="B18" s="694"/>
      <c r="C18" s="29"/>
      <c r="D18" s="694"/>
      <c r="E18" s="495"/>
      <c r="F18" s="129"/>
      <c r="G18" s="29"/>
      <c r="H18" s="153"/>
      <c r="I18" s="27"/>
      <c r="J18" s="704" t="str">
        <f t="shared" si="0"/>
        <v/>
      </c>
      <c r="K18" s="28"/>
      <c r="N18" s="502" t="b">
        <f t="shared" si="1"/>
        <v>1</v>
      </c>
      <c r="P18" s="558" t="s">
        <v>633</v>
      </c>
      <c r="R18" s="558" t="s">
        <v>636</v>
      </c>
      <c r="T18" s="703" t="s">
        <v>632</v>
      </c>
    </row>
    <row r="19" spans="1:20" s="12" customFormat="1" ht="6" customHeight="1" x14ac:dyDescent="0.2">
      <c r="A19" s="23"/>
      <c r="B19" s="56"/>
      <c r="C19" s="29"/>
      <c r="D19" s="56"/>
      <c r="E19" s="27"/>
      <c r="F19" s="27"/>
      <c r="G19" s="29"/>
      <c r="H19" s="167"/>
      <c r="I19" s="27"/>
      <c r="J19" s="167"/>
      <c r="K19" s="28"/>
      <c r="N19" s="502"/>
      <c r="P19" s="558" t="s">
        <v>101</v>
      </c>
      <c r="R19" s="558" t="s">
        <v>637</v>
      </c>
      <c r="T19" s="703" t="s">
        <v>632</v>
      </c>
    </row>
    <row r="20" spans="1:20" s="12" customFormat="1" ht="12" customHeight="1" x14ac:dyDescent="0.25">
      <c r="A20" s="23">
        <v>7</v>
      </c>
      <c r="B20" s="694"/>
      <c r="C20" s="29"/>
      <c r="D20" s="694"/>
      <c r="E20" s="494"/>
      <c r="F20" s="129"/>
      <c r="G20" s="29"/>
      <c r="H20" s="153"/>
      <c r="I20" s="27"/>
      <c r="J20" s="704" t="str">
        <f t="shared" si="0"/>
        <v/>
      </c>
      <c r="K20" s="28"/>
      <c r="N20" s="502" t="b">
        <f t="shared" si="1"/>
        <v>1</v>
      </c>
      <c r="P20" s="558" t="s">
        <v>567</v>
      </c>
      <c r="R20" s="698" t="s">
        <v>607</v>
      </c>
      <c r="T20" s="703" t="s">
        <v>632</v>
      </c>
    </row>
    <row r="21" spans="1:20" s="12" customFormat="1" ht="5.25" customHeight="1" x14ac:dyDescent="0.25">
      <c r="A21" s="23"/>
      <c r="B21" s="55"/>
      <c r="C21" s="29"/>
      <c r="D21" s="55"/>
      <c r="E21" s="27"/>
      <c r="F21" s="27"/>
      <c r="G21" s="29"/>
      <c r="H21" s="167"/>
      <c r="I21" s="27"/>
      <c r="J21" s="167"/>
      <c r="K21" s="28"/>
      <c r="N21" s="502"/>
      <c r="P21" s="558" t="s">
        <v>569</v>
      </c>
      <c r="R21" s="698" t="s">
        <v>608</v>
      </c>
      <c r="T21" s="703" t="s">
        <v>632</v>
      </c>
    </row>
    <row r="22" spans="1:20" s="12" customFormat="1" ht="12" customHeight="1" x14ac:dyDescent="0.25">
      <c r="A22" s="23">
        <v>8</v>
      </c>
      <c r="B22" s="694"/>
      <c r="C22" s="29"/>
      <c r="D22" s="694"/>
      <c r="E22" s="494"/>
      <c r="F22" s="129"/>
      <c r="G22" s="29"/>
      <c r="H22" s="153"/>
      <c r="I22" s="27"/>
      <c r="J22" s="704" t="str">
        <f t="shared" si="0"/>
        <v/>
      </c>
      <c r="K22" s="28"/>
      <c r="N22" s="502" t="b">
        <f t="shared" si="1"/>
        <v>1</v>
      </c>
      <c r="R22" s="698" t="s">
        <v>609</v>
      </c>
      <c r="T22" s="558" t="s">
        <v>101</v>
      </c>
    </row>
    <row r="23" spans="1:20" s="12" customFormat="1" ht="5.25" customHeight="1" x14ac:dyDescent="0.25">
      <c r="A23" s="23"/>
      <c r="B23" s="55"/>
      <c r="C23" s="29"/>
      <c r="D23" s="55"/>
      <c r="E23" s="27"/>
      <c r="F23" s="27"/>
      <c r="G23" s="29"/>
      <c r="H23" s="167"/>
      <c r="I23" s="27"/>
      <c r="J23" s="167"/>
      <c r="K23" s="28"/>
      <c r="N23" s="502"/>
      <c r="R23" s="698" t="s">
        <v>581</v>
      </c>
      <c r="T23" s="703" t="s">
        <v>632</v>
      </c>
    </row>
    <row r="24" spans="1:20" s="12" customFormat="1" ht="12" customHeight="1" x14ac:dyDescent="0.25">
      <c r="A24" s="23">
        <v>9</v>
      </c>
      <c r="B24" s="694"/>
      <c r="C24" s="29"/>
      <c r="D24" s="694"/>
      <c r="E24" s="495"/>
      <c r="F24" s="129"/>
      <c r="G24" s="29"/>
      <c r="H24" s="153"/>
      <c r="I24" s="27"/>
      <c r="J24" s="704" t="str">
        <f t="shared" si="0"/>
        <v/>
      </c>
      <c r="K24" s="28"/>
      <c r="N24" s="502" t="b">
        <f t="shared" si="1"/>
        <v>1</v>
      </c>
      <c r="R24" s="698" t="s">
        <v>610</v>
      </c>
      <c r="T24" s="703" t="s">
        <v>632</v>
      </c>
    </row>
    <row r="25" spans="1:20" s="12" customFormat="1" ht="5.25" customHeight="1" x14ac:dyDescent="0.25">
      <c r="A25" s="23"/>
      <c r="B25" s="56"/>
      <c r="C25" s="29"/>
      <c r="D25" s="56"/>
      <c r="E25" s="27"/>
      <c r="F25" s="27"/>
      <c r="G25" s="29"/>
      <c r="H25" s="167"/>
      <c r="I25" s="27"/>
      <c r="J25" s="167"/>
      <c r="K25" s="28"/>
      <c r="N25" s="502"/>
      <c r="R25" s="698" t="s">
        <v>611</v>
      </c>
      <c r="T25" s="558" t="s">
        <v>101</v>
      </c>
    </row>
    <row r="26" spans="1:20" s="12" customFormat="1" ht="12" customHeight="1" x14ac:dyDescent="0.25">
      <c r="A26" s="23">
        <v>10</v>
      </c>
      <c r="B26" s="694"/>
      <c r="C26" s="29"/>
      <c r="D26" s="694"/>
      <c r="E26" s="494"/>
      <c r="F26" s="129"/>
      <c r="G26" s="29"/>
      <c r="H26" s="153"/>
      <c r="I26" s="27"/>
      <c r="J26" s="704" t="str">
        <f t="shared" si="0"/>
        <v/>
      </c>
      <c r="K26" s="28"/>
      <c r="N26" s="502" t="b">
        <f t="shared" si="1"/>
        <v>1</v>
      </c>
      <c r="R26" s="698" t="s">
        <v>612</v>
      </c>
      <c r="T26" s="703" t="s">
        <v>632</v>
      </c>
    </row>
    <row r="27" spans="1:20" s="12" customFormat="1" ht="5.25" customHeight="1" x14ac:dyDescent="0.25">
      <c r="A27" s="23"/>
      <c r="B27" s="56"/>
      <c r="C27" s="29"/>
      <c r="D27" s="56"/>
      <c r="E27" s="27"/>
      <c r="F27" s="27"/>
      <c r="G27" s="29"/>
      <c r="H27" s="167"/>
      <c r="I27" s="27"/>
      <c r="J27" s="167"/>
      <c r="K27" s="28"/>
      <c r="N27" s="502"/>
      <c r="R27" s="698" t="s">
        <v>613</v>
      </c>
      <c r="T27" s="703" t="s">
        <v>632</v>
      </c>
    </row>
    <row r="28" spans="1:20" s="12" customFormat="1" ht="12" customHeight="1" x14ac:dyDescent="0.25">
      <c r="A28" s="23">
        <v>11</v>
      </c>
      <c r="B28" s="694"/>
      <c r="C28" s="29"/>
      <c r="D28" s="694"/>
      <c r="E28" s="494"/>
      <c r="F28" s="129"/>
      <c r="G28" s="29"/>
      <c r="H28" s="153"/>
      <c r="I28" s="27"/>
      <c r="J28" s="704" t="str">
        <f t="shared" si="0"/>
        <v/>
      </c>
      <c r="K28" s="28"/>
      <c r="N28" s="502" t="b">
        <f t="shared" si="1"/>
        <v>1</v>
      </c>
      <c r="R28" s="698" t="s">
        <v>614</v>
      </c>
      <c r="T28" s="558" t="s">
        <v>146</v>
      </c>
    </row>
    <row r="29" spans="1:20" s="12" customFormat="1" ht="5.25" customHeight="1" x14ac:dyDescent="0.25">
      <c r="A29" s="23"/>
      <c r="B29" s="56"/>
      <c r="C29" s="29"/>
      <c r="D29" s="56"/>
      <c r="E29" s="27"/>
      <c r="F29" s="27"/>
      <c r="G29" s="29"/>
      <c r="H29" s="167"/>
      <c r="I29" s="27"/>
      <c r="J29" s="167"/>
      <c r="K29" s="28"/>
      <c r="N29" s="502"/>
      <c r="R29" s="698" t="s">
        <v>615</v>
      </c>
      <c r="T29" s="558" t="s">
        <v>146</v>
      </c>
    </row>
    <row r="30" spans="1:20" s="12" customFormat="1" ht="12" customHeight="1" x14ac:dyDescent="0.25">
      <c r="A30" s="23">
        <v>12</v>
      </c>
      <c r="B30" s="694"/>
      <c r="C30" s="29"/>
      <c r="D30" s="694"/>
      <c r="E30" s="494"/>
      <c r="F30" s="129"/>
      <c r="G30" s="29"/>
      <c r="H30" s="153"/>
      <c r="I30" s="27"/>
      <c r="J30" s="704" t="str">
        <f t="shared" si="0"/>
        <v/>
      </c>
      <c r="K30" s="28"/>
      <c r="N30" s="502" t="b">
        <f t="shared" si="1"/>
        <v>1</v>
      </c>
      <c r="R30" s="698" t="s">
        <v>616</v>
      </c>
      <c r="T30" s="703" t="s">
        <v>632</v>
      </c>
    </row>
    <row r="31" spans="1:20" s="12" customFormat="1" ht="5.25" customHeight="1" x14ac:dyDescent="0.25">
      <c r="A31" s="23"/>
      <c r="B31" s="56"/>
      <c r="C31" s="29"/>
      <c r="D31" s="56"/>
      <c r="E31" s="27"/>
      <c r="F31" s="27"/>
      <c r="G31" s="29"/>
      <c r="H31" s="167"/>
      <c r="I31" s="27"/>
      <c r="J31" s="167"/>
      <c r="K31" s="28"/>
      <c r="N31" s="502"/>
      <c r="R31" s="698" t="s">
        <v>575</v>
      </c>
      <c r="T31" s="703" t="s">
        <v>632</v>
      </c>
    </row>
    <row r="32" spans="1:20" s="12" customFormat="1" ht="12" customHeight="1" x14ac:dyDescent="0.25">
      <c r="A32" s="23">
        <v>13</v>
      </c>
      <c r="B32" s="694"/>
      <c r="C32" s="29"/>
      <c r="D32" s="694"/>
      <c r="E32" s="494"/>
      <c r="F32" s="129"/>
      <c r="G32" s="29"/>
      <c r="H32" s="153"/>
      <c r="I32" s="27"/>
      <c r="J32" s="704" t="str">
        <f t="shared" si="0"/>
        <v/>
      </c>
      <c r="K32" s="28"/>
      <c r="N32" s="502" t="b">
        <f t="shared" si="1"/>
        <v>1</v>
      </c>
      <c r="R32" s="698" t="s">
        <v>617</v>
      </c>
      <c r="T32" s="558" t="s">
        <v>633</v>
      </c>
    </row>
    <row r="33" spans="1:22" s="12" customFormat="1" ht="5.25" customHeight="1" x14ac:dyDescent="0.25">
      <c r="A33" s="23"/>
      <c r="B33" s="56"/>
      <c r="C33" s="29"/>
      <c r="D33" s="56"/>
      <c r="E33" s="27"/>
      <c r="F33" s="27"/>
      <c r="G33" s="29"/>
      <c r="H33" s="167"/>
      <c r="I33" s="27"/>
      <c r="J33" s="167"/>
      <c r="K33" s="28"/>
      <c r="N33" s="502"/>
      <c r="R33" s="698" t="s">
        <v>618</v>
      </c>
      <c r="T33" s="558" t="s">
        <v>101</v>
      </c>
    </row>
    <row r="34" spans="1:22" s="12" customFormat="1" ht="12" customHeight="1" x14ac:dyDescent="0.25">
      <c r="A34" s="23">
        <v>14</v>
      </c>
      <c r="B34" s="694"/>
      <c r="C34" s="29"/>
      <c r="D34" s="694"/>
      <c r="E34" s="494"/>
      <c r="F34" s="129"/>
      <c r="G34" s="29"/>
      <c r="H34" s="153"/>
      <c r="I34" s="27"/>
      <c r="J34" s="704" t="str">
        <f t="shared" si="0"/>
        <v/>
      </c>
      <c r="K34" s="28"/>
      <c r="N34" s="502" t="b">
        <f t="shared" si="1"/>
        <v>1</v>
      </c>
      <c r="R34" s="698" t="s">
        <v>619</v>
      </c>
      <c r="T34" s="558" t="s">
        <v>101</v>
      </c>
    </row>
    <row r="35" spans="1:22" s="12" customFormat="1" ht="5.25" customHeight="1" x14ac:dyDescent="0.2">
      <c r="A35" s="23"/>
      <c r="B35" s="56"/>
      <c r="C35" s="29"/>
      <c r="D35" s="56"/>
      <c r="E35" s="27"/>
      <c r="F35" s="27"/>
      <c r="G35" s="29"/>
      <c r="H35" s="167"/>
      <c r="I35" s="27"/>
      <c r="J35" s="167"/>
      <c r="K35" s="28"/>
      <c r="N35" s="502"/>
    </row>
    <row r="36" spans="1:22" s="12" customFormat="1" ht="12" customHeight="1" x14ac:dyDescent="0.2">
      <c r="A36" s="23">
        <v>15</v>
      </c>
      <c r="B36" s="694"/>
      <c r="C36" s="29"/>
      <c r="D36" s="694"/>
      <c r="E36" s="494"/>
      <c r="F36" s="129"/>
      <c r="G36" s="29"/>
      <c r="H36" s="153"/>
      <c r="I36" s="27"/>
      <c r="J36" s="704" t="str">
        <f t="shared" si="0"/>
        <v/>
      </c>
      <c r="K36" s="28"/>
      <c r="N36" s="502" t="b">
        <f t="shared" si="1"/>
        <v>1</v>
      </c>
    </row>
    <row r="37" spans="1:22" s="12" customFormat="1" ht="5.25" customHeight="1" x14ac:dyDescent="0.2">
      <c r="A37" s="23"/>
      <c r="B37" s="56"/>
      <c r="C37" s="29"/>
      <c r="D37" s="56"/>
      <c r="E37" s="27"/>
      <c r="F37" s="27"/>
      <c r="G37" s="29"/>
      <c r="H37" s="145"/>
      <c r="I37" s="27"/>
      <c r="J37" s="167"/>
      <c r="K37" s="28"/>
      <c r="N37" s="502"/>
    </row>
    <row r="38" spans="1:22" s="12" customFormat="1" ht="12" customHeight="1" x14ac:dyDescent="0.2">
      <c r="A38" s="23">
        <v>16</v>
      </c>
      <c r="B38" s="694"/>
      <c r="C38" s="29"/>
      <c r="D38" s="694"/>
      <c r="E38" s="494"/>
      <c r="F38" s="129"/>
      <c r="G38" s="29"/>
      <c r="H38" s="153"/>
      <c r="I38" s="27"/>
      <c r="J38" s="704" t="str">
        <f t="shared" si="0"/>
        <v/>
      </c>
      <c r="K38" s="28"/>
      <c r="N38" s="502" t="b">
        <f t="shared" si="1"/>
        <v>1</v>
      </c>
    </row>
    <row r="39" spans="1:22" s="12" customFormat="1" ht="5.25" customHeight="1" x14ac:dyDescent="0.2">
      <c r="A39" s="23"/>
      <c r="B39" s="56"/>
      <c r="C39" s="29"/>
      <c r="D39" s="56"/>
      <c r="E39" s="27"/>
      <c r="F39" s="27"/>
      <c r="G39" s="29"/>
      <c r="H39" s="145"/>
      <c r="I39" s="27"/>
      <c r="J39" s="167"/>
      <c r="K39" s="28"/>
      <c r="N39" s="502"/>
    </row>
    <row r="40" spans="1:22" s="12" customFormat="1" ht="12" customHeight="1" x14ac:dyDescent="0.2">
      <c r="A40" s="23">
        <v>17</v>
      </c>
      <c r="B40" s="694"/>
      <c r="C40" s="29"/>
      <c r="D40" s="694"/>
      <c r="E40" s="494"/>
      <c r="F40" s="129"/>
      <c r="G40" s="29"/>
      <c r="H40" s="153"/>
      <c r="I40" s="27"/>
      <c r="J40" s="704" t="str">
        <f t="shared" si="0"/>
        <v/>
      </c>
      <c r="K40" s="28"/>
      <c r="N40" s="502" t="b">
        <f t="shared" si="1"/>
        <v>1</v>
      </c>
    </row>
    <row r="41" spans="1:22" s="12" customFormat="1" ht="5.25" customHeight="1" x14ac:dyDescent="0.2">
      <c r="A41" s="23"/>
      <c r="B41" s="56"/>
      <c r="C41" s="29"/>
      <c r="D41" s="56"/>
      <c r="E41" s="27"/>
      <c r="F41" s="27"/>
      <c r="G41" s="29"/>
      <c r="H41" s="145"/>
      <c r="I41" s="27"/>
      <c r="J41" s="167"/>
      <c r="K41" s="28"/>
      <c r="N41" s="502"/>
    </row>
    <row r="42" spans="1:22" s="12" customFormat="1" ht="12" customHeight="1" x14ac:dyDescent="0.2">
      <c r="A42" s="23">
        <v>18</v>
      </c>
      <c r="B42" s="694"/>
      <c r="C42" s="29"/>
      <c r="D42" s="694"/>
      <c r="E42" s="494"/>
      <c r="F42" s="129"/>
      <c r="G42" s="29"/>
      <c r="H42" s="153"/>
      <c r="I42" s="27"/>
      <c r="J42" s="704" t="str">
        <f t="shared" si="0"/>
        <v/>
      </c>
      <c r="K42" s="28"/>
      <c r="N42" s="502" t="b">
        <f t="shared" si="1"/>
        <v>1</v>
      </c>
    </row>
    <row r="43" spans="1:22" s="12" customFormat="1" ht="5.25" customHeight="1" x14ac:dyDescent="0.2">
      <c r="A43" s="23"/>
      <c r="B43" s="56"/>
      <c r="C43" s="29"/>
      <c r="D43" s="56"/>
      <c r="E43" s="27"/>
      <c r="F43" s="27"/>
      <c r="G43" s="29"/>
      <c r="H43" s="145"/>
      <c r="I43" s="27"/>
      <c r="J43" s="167"/>
      <c r="K43" s="28"/>
      <c r="N43" s="502"/>
    </row>
    <row r="44" spans="1:22" s="12" customFormat="1" ht="12" customHeight="1" x14ac:dyDescent="0.2">
      <c r="A44" s="23">
        <v>19</v>
      </c>
      <c r="B44" s="694"/>
      <c r="C44" s="29"/>
      <c r="D44" s="694"/>
      <c r="E44" s="494"/>
      <c r="F44" s="129"/>
      <c r="G44" s="29"/>
      <c r="H44" s="153"/>
      <c r="I44" s="27"/>
      <c r="J44" s="704" t="str">
        <f t="shared" si="0"/>
        <v/>
      </c>
      <c r="K44" s="28"/>
      <c r="N44" s="502" t="b">
        <f t="shared" si="1"/>
        <v>1</v>
      </c>
    </row>
    <row r="45" spans="1:22" s="12" customFormat="1" ht="5.25" customHeight="1" x14ac:dyDescent="0.2">
      <c r="A45" s="23"/>
      <c r="B45" s="56"/>
      <c r="C45" s="29"/>
      <c r="D45" s="56"/>
      <c r="E45" s="27"/>
      <c r="F45" s="27"/>
      <c r="G45" s="29"/>
      <c r="H45" s="145"/>
      <c r="I45" s="27"/>
      <c r="J45" s="167"/>
      <c r="K45" s="28"/>
      <c r="N45" s="502"/>
    </row>
    <row r="46" spans="1:22" s="12" customFormat="1" ht="12.75" customHeight="1" x14ac:dyDescent="0.2">
      <c r="A46" s="23">
        <v>20</v>
      </c>
      <c r="B46" s="694"/>
      <c r="C46" s="29"/>
      <c r="D46" s="694"/>
      <c r="E46" s="494"/>
      <c r="F46" s="129"/>
      <c r="G46" s="29"/>
      <c r="H46" s="153"/>
      <c r="I46" s="27"/>
      <c r="J46" s="704" t="str">
        <f t="shared" si="0"/>
        <v/>
      </c>
      <c r="K46" s="28"/>
      <c r="N46" s="502" t="b">
        <f t="shared" si="1"/>
        <v>1</v>
      </c>
    </row>
    <row r="47" spans="1:22" s="12" customFormat="1" ht="5.25" customHeight="1" x14ac:dyDescent="0.2">
      <c r="A47" s="23"/>
      <c r="B47" s="59"/>
      <c r="C47" s="29"/>
      <c r="D47" s="59"/>
      <c r="E47" s="27"/>
      <c r="F47" s="27"/>
      <c r="G47" s="29"/>
      <c r="H47" s="145"/>
      <c r="I47" s="27"/>
      <c r="J47" s="27"/>
      <c r="K47" s="28"/>
      <c r="N47" s="502"/>
    </row>
    <row r="48" spans="1:22" s="12" customFormat="1" ht="5.25" customHeight="1" x14ac:dyDescent="0.2">
      <c r="A48" s="57"/>
      <c r="B48" s="57"/>
      <c r="C48" s="114"/>
      <c r="D48" s="57"/>
      <c r="E48" s="57"/>
      <c r="F48" s="100"/>
      <c r="G48" s="114"/>
      <c r="H48" s="168"/>
      <c r="I48" s="57"/>
      <c r="J48" s="57"/>
      <c r="K48" s="28"/>
      <c r="N48" s="502"/>
      <c r="V48" s="558"/>
    </row>
    <row r="49" spans="1:22" s="12" customFormat="1" ht="11.25" customHeight="1" x14ac:dyDescent="0.2">
      <c r="A49" s="23"/>
      <c r="B49" s="27"/>
      <c r="C49" s="87"/>
      <c r="D49" s="27"/>
      <c r="E49" s="27"/>
      <c r="F49" s="69"/>
      <c r="G49" s="87"/>
      <c r="H49" s="167"/>
      <c r="I49" s="27"/>
      <c r="J49" s="27"/>
      <c r="K49" s="28"/>
      <c r="N49" s="502"/>
      <c r="V49" s="558"/>
    </row>
    <row r="50" spans="1:22" s="12" customFormat="1" ht="11.25" customHeight="1" x14ac:dyDescent="0.2">
      <c r="A50" s="23"/>
      <c r="B50" s="27"/>
      <c r="C50" s="87"/>
      <c r="D50" s="27"/>
      <c r="E50" s="27"/>
      <c r="F50" s="69"/>
      <c r="G50" s="87"/>
      <c r="H50" s="167"/>
      <c r="I50" s="27"/>
      <c r="J50" s="27"/>
      <c r="K50" s="28"/>
      <c r="N50" s="502"/>
    </row>
    <row r="51" spans="1:22" s="12" customFormat="1" ht="11.25" customHeight="1" x14ac:dyDescent="0.2">
      <c r="A51" s="23"/>
      <c r="B51" s="27"/>
      <c r="C51" s="87"/>
      <c r="D51" s="27"/>
      <c r="E51" s="27"/>
      <c r="F51" s="69"/>
      <c r="G51" s="87"/>
      <c r="H51" s="167"/>
      <c r="I51" s="27"/>
      <c r="J51" s="27"/>
      <c r="K51" s="28"/>
      <c r="N51" s="502"/>
    </row>
    <row r="52" spans="1:22" s="12" customFormat="1" ht="11.25" customHeight="1" x14ac:dyDescent="0.2">
      <c r="A52" s="23"/>
      <c r="B52" s="27"/>
      <c r="C52" s="87"/>
      <c r="D52" s="27"/>
      <c r="E52" s="27"/>
      <c r="F52" s="69"/>
      <c r="G52" s="87"/>
      <c r="H52" s="167"/>
      <c r="I52" s="27"/>
      <c r="J52" s="27"/>
      <c r="K52" s="28"/>
      <c r="N52" s="502"/>
    </row>
    <row r="53" spans="1:22" s="12" customFormat="1" ht="11.25" customHeight="1" x14ac:dyDescent="0.2">
      <c r="A53" s="23"/>
      <c r="B53" s="27"/>
      <c r="C53" s="87"/>
      <c r="D53" s="27"/>
      <c r="E53" s="27"/>
      <c r="F53" s="69"/>
      <c r="G53" s="87"/>
      <c r="H53" s="167"/>
      <c r="I53" s="27"/>
      <c r="J53" s="27"/>
      <c r="K53" s="28"/>
      <c r="N53" s="502"/>
    </row>
    <row r="54" spans="1:22" s="12" customFormat="1" ht="11.25" customHeight="1" x14ac:dyDescent="0.2">
      <c r="A54" s="23"/>
      <c r="B54" s="27"/>
      <c r="C54" s="87"/>
      <c r="D54" s="27"/>
      <c r="E54" s="27"/>
      <c r="F54" s="69"/>
      <c r="G54" s="87"/>
      <c r="H54" s="167"/>
      <c r="I54" s="27"/>
      <c r="J54" s="27"/>
      <c r="K54" s="28"/>
      <c r="N54" s="502"/>
    </row>
    <row r="55" spans="1:22" s="12" customFormat="1" ht="11.25" customHeight="1" x14ac:dyDescent="0.2">
      <c r="A55" s="23"/>
      <c r="B55" s="27"/>
      <c r="C55" s="87"/>
      <c r="D55" s="27"/>
      <c r="E55" s="27"/>
      <c r="F55" s="69"/>
      <c r="G55" s="87"/>
      <c r="H55" s="167"/>
      <c r="I55" s="27"/>
      <c r="J55" s="27"/>
      <c r="K55" s="28"/>
      <c r="N55" s="502"/>
    </row>
    <row r="56" spans="1:22" s="12" customFormat="1" ht="11.25" customHeight="1" x14ac:dyDescent="0.2">
      <c r="A56" s="23"/>
      <c r="B56" s="27"/>
      <c r="C56" s="87"/>
      <c r="D56" s="27"/>
      <c r="E56" s="27"/>
      <c r="F56" s="69"/>
      <c r="G56" s="87"/>
      <c r="H56" s="167"/>
      <c r="I56" s="27"/>
      <c r="J56" s="27"/>
      <c r="K56" s="28"/>
      <c r="N56" s="502"/>
    </row>
    <row r="57" spans="1:22" ht="3" customHeight="1" x14ac:dyDescent="0.2">
      <c r="A57" s="89"/>
      <c r="B57" s="27"/>
      <c r="C57" s="27"/>
      <c r="D57" s="27"/>
      <c r="E57" s="27"/>
      <c r="F57" s="27"/>
      <c r="G57" s="27"/>
      <c r="H57" s="145"/>
      <c r="I57" s="27"/>
      <c r="J57" s="27"/>
      <c r="K57" s="28"/>
    </row>
    <row r="58" spans="1:22" ht="13.5" thickBot="1" x14ac:dyDescent="0.25">
      <c r="A58" s="121"/>
      <c r="B58" s="653" t="str">
        <f>LEFT(CONCATENATE(Submission!$C$15," - ", 'Section A1'!$B$5),95)</f>
        <v xml:space="preserve"> - </v>
      </c>
      <c r="C58" s="654"/>
      <c r="D58" s="654"/>
      <c r="E58" s="654"/>
      <c r="F58" s="654"/>
      <c r="G58" s="654"/>
      <c r="H58" s="654"/>
      <c r="I58" s="654"/>
      <c r="J58" s="654"/>
      <c r="K58" s="248"/>
    </row>
    <row r="59" spans="1:22" x14ac:dyDescent="0.2">
      <c r="V59" s="558"/>
    </row>
    <row r="60" spans="1:22" x14ac:dyDescent="0.2">
      <c r="V60" s="558"/>
    </row>
  </sheetData>
  <sheetProtection password="EBAD" sheet="1"/>
  <mergeCells count="1">
    <mergeCell ref="A1:K1"/>
  </mergeCells>
  <dataValidations count="3">
    <dataValidation type="list" allowBlank="1" showInputMessage="1" showErrorMessage="1" prompt="Select the fuel" sqref="D10 D12 D14 D16 D18 D20 D22 D24 D26 D28 D30 D32 D34 D36 D38 D40 D42 D44 D46 D8">
      <formula1>LevyFuels</formula1>
    </dataValidation>
    <dataValidation type="list" allowBlank="1" showInputMessage="1" sqref="J45 J9 J11 J13 J15 J17 J19 J21 J23 J25 J27 J29 J31 J33 J35 J37 J39 J41 J43">
      <formula1>$P$18:$P$21</formula1>
    </dataValidation>
    <dataValidation type="list" allowBlank="1" showInputMessage="1" showErrorMessage="1" prompt="Select the fuel" sqref="B8:B46">
      <formula1>$M$8:$M$9</formula1>
    </dataValidation>
  </dataValidations>
  <pageMargins left="0.45" right="0.4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4865" r:id="rId4" name="Check Box 1">
              <controlPr defaultSize="0" autoFill="0" autoLine="0" autoPict="0">
                <anchor moveWithCells="1">
                  <from>
                    <xdr:col>4</xdr:col>
                    <xdr:colOff>66675</xdr:colOff>
                    <xdr:row>7</xdr:row>
                    <xdr:rowOff>0</xdr:rowOff>
                  </from>
                  <to>
                    <xdr:col>5</xdr:col>
                    <xdr:colOff>57150</xdr:colOff>
                    <xdr:row>9</xdr:row>
                    <xdr:rowOff>0</xdr:rowOff>
                  </to>
                </anchor>
              </controlPr>
            </control>
          </mc:Choice>
        </mc:AlternateContent>
        <mc:AlternateContent xmlns:mc="http://schemas.openxmlformats.org/markup-compatibility/2006">
          <mc:Choice Requires="x14">
            <control shapeId="164866" r:id="rId5" name="Check Box 2">
              <controlPr defaultSize="0" autoFill="0" autoLine="0" autoPict="0">
                <anchor moveWithCells="1">
                  <from>
                    <xdr:col>4</xdr:col>
                    <xdr:colOff>66675</xdr:colOff>
                    <xdr:row>8</xdr:row>
                    <xdr:rowOff>38100</xdr:rowOff>
                  </from>
                  <to>
                    <xdr:col>5</xdr:col>
                    <xdr:colOff>57150</xdr:colOff>
                    <xdr:row>10</xdr:row>
                    <xdr:rowOff>38100</xdr:rowOff>
                  </to>
                </anchor>
              </controlPr>
            </control>
          </mc:Choice>
        </mc:AlternateContent>
        <mc:AlternateContent xmlns:mc="http://schemas.openxmlformats.org/markup-compatibility/2006">
          <mc:Choice Requires="x14">
            <control shapeId="164867" r:id="rId6" name="Check Box 3">
              <controlPr defaultSize="0" autoFill="0" autoLine="0" autoPict="0">
                <anchor moveWithCells="1">
                  <from>
                    <xdr:col>4</xdr:col>
                    <xdr:colOff>66675</xdr:colOff>
                    <xdr:row>10</xdr:row>
                    <xdr:rowOff>38100</xdr:rowOff>
                  </from>
                  <to>
                    <xdr:col>5</xdr:col>
                    <xdr:colOff>57150</xdr:colOff>
                    <xdr:row>12</xdr:row>
                    <xdr:rowOff>38100</xdr:rowOff>
                  </to>
                </anchor>
              </controlPr>
            </control>
          </mc:Choice>
        </mc:AlternateContent>
        <mc:AlternateContent xmlns:mc="http://schemas.openxmlformats.org/markup-compatibility/2006">
          <mc:Choice Requires="x14">
            <control shapeId="164868" r:id="rId7" name="Check Box 4">
              <controlPr defaultSize="0" autoFill="0" autoLine="0" autoPict="0">
                <anchor moveWithCells="1">
                  <from>
                    <xdr:col>4</xdr:col>
                    <xdr:colOff>66675</xdr:colOff>
                    <xdr:row>12</xdr:row>
                    <xdr:rowOff>38100</xdr:rowOff>
                  </from>
                  <to>
                    <xdr:col>5</xdr:col>
                    <xdr:colOff>57150</xdr:colOff>
                    <xdr:row>14</xdr:row>
                    <xdr:rowOff>38100</xdr:rowOff>
                  </to>
                </anchor>
              </controlPr>
            </control>
          </mc:Choice>
        </mc:AlternateContent>
        <mc:AlternateContent xmlns:mc="http://schemas.openxmlformats.org/markup-compatibility/2006">
          <mc:Choice Requires="x14">
            <control shapeId="164869" r:id="rId8" name="Check Box 5">
              <controlPr defaultSize="0" autoFill="0" autoLine="0" autoPict="0">
                <anchor moveWithCells="1">
                  <from>
                    <xdr:col>4</xdr:col>
                    <xdr:colOff>66675</xdr:colOff>
                    <xdr:row>14</xdr:row>
                    <xdr:rowOff>38100</xdr:rowOff>
                  </from>
                  <to>
                    <xdr:col>5</xdr:col>
                    <xdr:colOff>57150</xdr:colOff>
                    <xdr:row>16</xdr:row>
                    <xdr:rowOff>38100</xdr:rowOff>
                  </to>
                </anchor>
              </controlPr>
            </control>
          </mc:Choice>
        </mc:AlternateContent>
        <mc:AlternateContent xmlns:mc="http://schemas.openxmlformats.org/markup-compatibility/2006">
          <mc:Choice Requires="x14">
            <control shapeId="164870" r:id="rId9" name="Check Box 6">
              <controlPr defaultSize="0" autoFill="0" autoLine="0" autoPict="0">
                <anchor moveWithCells="1">
                  <from>
                    <xdr:col>4</xdr:col>
                    <xdr:colOff>66675</xdr:colOff>
                    <xdr:row>16</xdr:row>
                    <xdr:rowOff>38100</xdr:rowOff>
                  </from>
                  <to>
                    <xdr:col>5</xdr:col>
                    <xdr:colOff>57150</xdr:colOff>
                    <xdr:row>18</xdr:row>
                    <xdr:rowOff>47625</xdr:rowOff>
                  </to>
                </anchor>
              </controlPr>
            </control>
          </mc:Choice>
        </mc:AlternateContent>
        <mc:AlternateContent xmlns:mc="http://schemas.openxmlformats.org/markup-compatibility/2006">
          <mc:Choice Requires="x14">
            <control shapeId="164871" r:id="rId10" name="Check Box 7">
              <controlPr defaultSize="0" autoFill="0" autoLine="0" autoPict="0">
                <anchor moveWithCells="1">
                  <from>
                    <xdr:col>4</xdr:col>
                    <xdr:colOff>66675</xdr:colOff>
                    <xdr:row>18</xdr:row>
                    <xdr:rowOff>38100</xdr:rowOff>
                  </from>
                  <to>
                    <xdr:col>5</xdr:col>
                    <xdr:colOff>57150</xdr:colOff>
                    <xdr:row>20</xdr:row>
                    <xdr:rowOff>28575</xdr:rowOff>
                  </to>
                </anchor>
              </controlPr>
            </control>
          </mc:Choice>
        </mc:AlternateContent>
        <mc:AlternateContent xmlns:mc="http://schemas.openxmlformats.org/markup-compatibility/2006">
          <mc:Choice Requires="x14">
            <control shapeId="164872" r:id="rId11" name="Check Box 8">
              <controlPr defaultSize="0" autoFill="0" autoLine="0" autoPict="0">
                <anchor moveWithCells="1">
                  <from>
                    <xdr:col>4</xdr:col>
                    <xdr:colOff>66675</xdr:colOff>
                    <xdr:row>20</xdr:row>
                    <xdr:rowOff>38100</xdr:rowOff>
                  </from>
                  <to>
                    <xdr:col>5</xdr:col>
                    <xdr:colOff>57150</xdr:colOff>
                    <xdr:row>22</xdr:row>
                    <xdr:rowOff>38100</xdr:rowOff>
                  </to>
                </anchor>
              </controlPr>
            </control>
          </mc:Choice>
        </mc:AlternateContent>
        <mc:AlternateContent xmlns:mc="http://schemas.openxmlformats.org/markup-compatibility/2006">
          <mc:Choice Requires="x14">
            <control shapeId="164874" r:id="rId12" name="Check Box 10">
              <controlPr defaultSize="0" autoFill="0" autoLine="0" autoPict="0">
                <anchor moveWithCells="1">
                  <from>
                    <xdr:col>4</xdr:col>
                    <xdr:colOff>66675</xdr:colOff>
                    <xdr:row>22</xdr:row>
                    <xdr:rowOff>38100</xdr:rowOff>
                  </from>
                  <to>
                    <xdr:col>5</xdr:col>
                    <xdr:colOff>57150</xdr:colOff>
                    <xdr:row>24</xdr:row>
                    <xdr:rowOff>38100</xdr:rowOff>
                  </to>
                </anchor>
              </controlPr>
            </control>
          </mc:Choice>
        </mc:AlternateContent>
        <mc:AlternateContent xmlns:mc="http://schemas.openxmlformats.org/markup-compatibility/2006">
          <mc:Choice Requires="x14">
            <control shapeId="164875" r:id="rId13" name="Check Box 11">
              <controlPr defaultSize="0" autoFill="0" autoLine="0" autoPict="0">
                <anchor moveWithCells="1">
                  <from>
                    <xdr:col>4</xdr:col>
                    <xdr:colOff>66675</xdr:colOff>
                    <xdr:row>24</xdr:row>
                    <xdr:rowOff>38100</xdr:rowOff>
                  </from>
                  <to>
                    <xdr:col>5</xdr:col>
                    <xdr:colOff>57150</xdr:colOff>
                    <xdr:row>26</xdr:row>
                    <xdr:rowOff>38100</xdr:rowOff>
                  </to>
                </anchor>
              </controlPr>
            </control>
          </mc:Choice>
        </mc:AlternateContent>
        <mc:AlternateContent xmlns:mc="http://schemas.openxmlformats.org/markup-compatibility/2006">
          <mc:Choice Requires="x14">
            <control shapeId="164876" r:id="rId14" name="Check Box 12">
              <controlPr defaultSize="0" autoFill="0" autoLine="0" autoPict="0">
                <anchor moveWithCells="1">
                  <from>
                    <xdr:col>4</xdr:col>
                    <xdr:colOff>66675</xdr:colOff>
                    <xdr:row>32</xdr:row>
                    <xdr:rowOff>38100</xdr:rowOff>
                  </from>
                  <to>
                    <xdr:col>5</xdr:col>
                    <xdr:colOff>57150</xdr:colOff>
                    <xdr:row>34</xdr:row>
                    <xdr:rowOff>38100</xdr:rowOff>
                  </to>
                </anchor>
              </controlPr>
            </control>
          </mc:Choice>
        </mc:AlternateContent>
        <mc:AlternateContent xmlns:mc="http://schemas.openxmlformats.org/markup-compatibility/2006">
          <mc:Choice Requires="x14">
            <control shapeId="164877" r:id="rId15" name="Check Box 13">
              <controlPr defaultSize="0" autoFill="0" autoLine="0" autoPict="0">
                <anchor moveWithCells="1">
                  <from>
                    <xdr:col>4</xdr:col>
                    <xdr:colOff>66675</xdr:colOff>
                    <xdr:row>34</xdr:row>
                    <xdr:rowOff>38100</xdr:rowOff>
                  </from>
                  <to>
                    <xdr:col>5</xdr:col>
                    <xdr:colOff>57150</xdr:colOff>
                    <xdr:row>36</xdr:row>
                    <xdr:rowOff>38100</xdr:rowOff>
                  </to>
                </anchor>
              </controlPr>
            </control>
          </mc:Choice>
        </mc:AlternateContent>
        <mc:AlternateContent xmlns:mc="http://schemas.openxmlformats.org/markup-compatibility/2006">
          <mc:Choice Requires="x14">
            <control shapeId="164879" r:id="rId16" name="Check Box 15">
              <controlPr defaultSize="0" autoFill="0" autoLine="0" autoPict="0">
                <anchor moveWithCells="1">
                  <from>
                    <xdr:col>4</xdr:col>
                    <xdr:colOff>66675</xdr:colOff>
                    <xdr:row>36</xdr:row>
                    <xdr:rowOff>38100</xdr:rowOff>
                  </from>
                  <to>
                    <xdr:col>5</xdr:col>
                    <xdr:colOff>57150</xdr:colOff>
                    <xdr:row>38</xdr:row>
                    <xdr:rowOff>38100</xdr:rowOff>
                  </to>
                </anchor>
              </controlPr>
            </control>
          </mc:Choice>
        </mc:AlternateContent>
        <mc:AlternateContent xmlns:mc="http://schemas.openxmlformats.org/markup-compatibility/2006">
          <mc:Choice Requires="x14">
            <control shapeId="164880" r:id="rId17" name="Check Box 16">
              <controlPr defaultSize="0" autoFill="0" autoLine="0" autoPict="0">
                <anchor moveWithCells="1">
                  <from>
                    <xdr:col>4</xdr:col>
                    <xdr:colOff>66675</xdr:colOff>
                    <xdr:row>38</xdr:row>
                    <xdr:rowOff>38100</xdr:rowOff>
                  </from>
                  <to>
                    <xdr:col>5</xdr:col>
                    <xdr:colOff>57150</xdr:colOff>
                    <xdr:row>40</xdr:row>
                    <xdr:rowOff>38100</xdr:rowOff>
                  </to>
                </anchor>
              </controlPr>
            </control>
          </mc:Choice>
        </mc:AlternateContent>
        <mc:AlternateContent xmlns:mc="http://schemas.openxmlformats.org/markup-compatibility/2006">
          <mc:Choice Requires="x14">
            <control shapeId="164881" r:id="rId18" name="Check Box 17">
              <controlPr defaultSize="0" autoFill="0" autoLine="0" autoPict="0">
                <anchor moveWithCells="1">
                  <from>
                    <xdr:col>4</xdr:col>
                    <xdr:colOff>66675</xdr:colOff>
                    <xdr:row>40</xdr:row>
                    <xdr:rowOff>38100</xdr:rowOff>
                  </from>
                  <to>
                    <xdr:col>5</xdr:col>
                    <xdr:colOff>57150</xdr:colOff>
                    <xdr:row>42</xdr:row>
                    <xdr:rowOff>38100</xdr:rowOff>
                  </to>
                </anchor>
              </controlPr>
            </control>
          </mc:Choice>
        </mc:AlternateContent>
        <mc:AlternateContent xmlns:mc="http://schemas.openxmlformats.org/markup-compatibility/2006">
          <mc:Choice Requires="x14">
            <control shapeId="164882" r:id="rId19" name="Check Box 18">
              <controlPr defaultSize="0" autoFill="0" autoLine="0" autoPict="0">
                <anchor moveWithCells="1">
                  <from>
                    <xdr:col>4</xdr:col>
                    <xdr:colOff>66675</xdr:colOff>
                    <xdr:row>44</xdr:row>
                    <xdr:rowOff>38100</xdr:rowOff>
                  </from>
                  <to>
                    <xdr:col>5</xdr:col>
                    <xdr:colOff>57150</xdr:colOff>
                    <xdr:row>46</xdr:row>
                    <xdr:rowOff>28575</xdr:rowOff>
                  </to>
                </anchor>
              </controlPr>
            </control>
          </mc:Choice>
        </mc:AlternateContent>
        <mc:AlternateContent xmlns:mc="http://schemas.openxmlformats.org/markup-compatibility/2006">
          <mc:Choice Requires="x14">
            <control shapeId="164883" r:id="rId20" name="Check Box 19">
              <controlPr defaultSize="0" autoFill="0" autoLine="0" autoPict="0">
                <anchor moveWithCells="1">
                  <from>
                    <xdr:col>4</xdr:col>
                    <xdr:colOff>66675</xdr:colOff>
                    <xdr:row>26</xdr:row>
                    <xdr:rowOff>38100</xdr:rowOff>
                  </from>
                  <to>
                    <xdr:col>5</xdr:col>
                    <xdr:colOff>57150</xdr:colOff>
                    <xdr:row>28</xdr:row>
                    <xdr:rowOff>38100</xdr:rowOff>
                  </to>
                </anchor>
              </controlPr>
            </control>
          </mc:Choice>
        </mc:AlternateContent>
        <mc:AlternateContent xmlns:mc="http://schemas.openxmlformats.org/markup-compatibility/2006">
          <mc:Choice Requires="x14">
            <control shapeId="164884" r:id="rId21" name="Check Box 20">
              <controlPr defaultSize="0" autoFill="0" autoLine="0" autoPict="0">
                <anchor moveWithCells="1">
                  <from>
                    <xdr:col>4</xdr:col>
                    <xdr:colOff>66675</xdr:colOff>
                    <xdr:row>28</xdr:row>
                    <xdr:rowOff>38100</xdr:rowOff>
                  </from>
                  <to>
                    <xdr:col>5</xdr:col>
                    <xdr:colOff>57150</xdr:colOff>
                    <xdr:row>30</xdr:row>
                    <xdr:rowOff>38100</xdr:rowOff>
                  </to>
                </anchor>
              </controlPr>
            </control>
          </mc:Choice>
        </mc:AlternateContent>
        <mc:AlternateContent xmlns:mc="http://schemas.openxmlformats.org/markup-compatibility/2006">
          <mc:Choice Requires="x14">
            <control shapeId="164885" r:id="rId22" name="Check Box 21">
              <controlPr defaultSize="0" autoFill="0" autoLine="0" autoPict="0">
                <anchor moveWithCells="1">
                  <from>
                    <xdr:col>4</xdr:col>
                    <xdr:colOff>66675</xdr:colOff>
                    <xdr:row>30</xdr:row>
                    <xdr:rowOff>38100</xdr:rowOff>
                  </from>
                  <to>
                    <xdr:col>5</xdr:col>
                    <xdr:colOff>57150</xdr:colOff>
                    <xdr:row>32</xdr:row>
                    <xdr:rowOff>38100</xdr:rowOff>
                  </to>
                </anchor>
              </controlPr>
            </control>
          </mc:Choice>
        </mc:AlternateContent>
        <mc:AlternateContent xmlns:mc="http://schemas.openxmlformats.org/markup-compatibility/2006">
          <mc:Choice Requires="x14">
            <control shapeId="164886" r:id="rId23" name="Check Box 22">
              <controlPr defaultSize="0" autoFill="0" autoLine="0" autoPict="0">
                <anchor moveWithCells="1">
                  <from>
                    <xdr:col>4</xdr:col>
                    <xdr:colOff>66675</xdr:colOff>
                    <xdr:row>42</xdr:row>
                    <xdr:rowOff>38100</xdr:rowOff>
                  </from>
                  <to>
                    <xdr:col>5</xdr:col>
                    <xdr:colOff>57150</xdr:colOff>
                    <xdr:row>44</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Q66"/>
  <sheetViews>
    <sheetView topLeftCell="D1" zoomScaleNormal="100" workbookViewId="0">
      <selection activeCell="B5" sqref="B5:B43"/>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20.7109375" style="7" customWidth="1"/>
    <col min="6" max="6" width="3.42578125" style="22" customWidth="1"/>
    <col min="7" max="7" width="1.7109375" style="7" customWidth="1"/>
    <col min="8" max="8" width="20.7109375" style="7" customWidth="1"/>
    <col min="9" max="9" width="4.28515625" style="7" customWidth="1"/>
    <col min="10" max="10" width="7" style="7" customWidth="1"/>
    <col min="11" max="11" width="3.85546875" style="22" customWidth="1"/>
    <col min="12" max="12" width="20.7109375" style="7" customWidth="1"/>
    <col min="13" max="13" width="2.7109375" style="7" customWidth="1"/>
    <col min="14" max="14" width="9.140625" style="7" customWidth="1"/>
    <col min="15" max="15" width="9.140625" style="7" hidden="1" customWidth="1"/>
    <col min="16" max="16" width="9.140625" style="526" hidden="1" customWidth="1"/>
    <col min="17" max="17" width="9.140625" style="7" hidden="1" customWidth="1"/>
    <col min="18" max="18" width="9.140625" style="7" customWidth="1"/>
    <col min="19" max="16384" width="9.140625" style="7"/>
  </cols>
  <sheetData>
    <row r="1" spans="1:16" s="10" customFormat="1" ht="15" customHeight="1" x14ac:dyDescent="0.2">
      <c r="A1" s="732" t="str">
        <f>"Section B: "&amp;Submission!C17&amp;" Emissions, Production and Emissions Intensity Information"</f>
        <v>Section B:  Emissions, Production and Emissions Intensity Information</v>
      </c>
      <c r="B1" s="728"/>
      <c r="C1" s="728"/>
      <c r="D1" s="728"/>
      <c r="E1" s="728"/>
      <c r="F1" s="728"/>
      <c r="G1" s="728"/>
      <c r="H1" s="728"/>
      <c r="I1" s="728"/>
      <c r="J1" s="728"/>
      <c r="K1" s="728"/>
      <c r="L1" s="728"/>
      <c r="M1" s="729"/>
      <c r="N1" s="9"/>
      <c r="O1" s="9"/>
      <c r="P1" s="525"/>
    </row>
    <row r="2" spans="1:16" s="12" customFormat="1" ht="29.25" customHeight="1" x14ac:dyDescent="0.2">
      <c r="A2" s="242"/>
      <c r="B2" s="831" t="s">
        <v>488</v>
      </c>
      <c r="C2" s="831"/>
      <c r="D2" s="831"/>
      <c r="E2" s="831"/>
      <c r="F2" s="831"/>
      <c r="G2" s="831"/>
      <c r="H2" s="831"/>
      <c r="I2" s="831"/>
      <c r="J2" s="831"/>
      <c r="K2" s="831"/>
      <c r="L2" s="831"/>
      <c r="M2" s="58"/>
      <c r="P2" s="502"/>
    </row>
    <row r="3" spans="1:16" s="12" customFormat="1" ht="15" customHeight="1" x14ac:dyDescent="0.2">
      <c r="A3" s="242"/>
      <c r="B3" s="769" t="s">
        <v>105</v>
      </c>
      <c r="C3" s="766"/>
      <c r="D3" s="766"/>
      <c r="E3" s="766"/>
      <c r="F3" s="766"/>
      <c r="G3" s="766"/>
      <c r="H3" s="766"/>
      <c r="I3" s="27"/>
      <c r="J3" s="30"/>
      <c r="K3" s="29"/>
      <c r="L3" s="27"/>
      <c r="M3" s="58"/>
      <c r="P3" s="502"/>
    </row>
    <row r="4" spans="1:16" s="12" customFormat="1" x14ac:dyDescent="0.2">
      <c r="A4" s="23"/>
      <c r="B4" s="27"/>
      <c r="C4" s="27"/>
      <c r="D4" s="27"/>
      <c r="E4" s="27"/>
      <c r="F4" s="29" t="s">
        <v>37</v>
      </c>
      <c r="G4" s="29"/>
      <c r="H4" s="37" t="s">
        <v>101</v>
      </c>
      <c r="I4" s="29"/>
      <c r="J4" s="29" t="s">
        <v>38</v>
      </c>
      <c r="K4" s="29"/>
      <c r="L4" s="564" t="s">
        <v>479</v>
      </c>
      <c r="M4" s="28"/>
      <c r="P4" s="502"/>
    </row>
    <row r="5" spans="1:16" s="12" customFormat="1" ht="12" customHeight="1" x14ac:dyDescent="0.2">
      <c r="A5" s="23"/>
      <c r="B5" s="765" t="s">
        <v>39</v>
      </c>
      <c r="C5" s="765"/>
      <c r="D5" s="765"/>
      <c r="E5" s="765"/>
      <c r="F5" s="467"/>
      <c r="G5" s="27"/>
      <c r="H5" s="144"/>
      <c r="I5" s="52" t="s">
        <v>40</v>
      </c>
      <c r="J5" s="52">
        <f>'Section B1'!J5</f>
        <v>1</v>
      </c>
      <c r="K5" s="29" t="s">
        <v>41</v>
      </c>
      <c r="L5" s="417">
        <f>H5*J5</f>
        <v>0</v>
      </c>
      <c r="M5" s="28"/>
      <c r="P5" s="502" t="b">
        <f>H5=""</f>
        <v>1</v>
      </c>
    </row>
    <row r="6" spans="1:16" s="12" customFormat="1" ht="6" customHeight="1" x14ac:dyDescent="0.2">
      <c r="A6" s="23"/>
      <c r="B6" s="27"/>
      <c r="C6" s="27"/>
      <c r="D6" s="27"/>
      <c r="E6" s="27"/>
      <c r="F6" s="29"/>
      <c r="G6" s="27"/>
      <c r="H6" s="27"/>
      <c r="I6" s="27"/>
      <c r="J6" s="29"/>
      <c r="K6" s="29"/>
      <c r="L6" s="145"/>
      <c r="M6" s="28"/>
      <c r="P6" s="502"/>
    </row>
    <row r="7" spans="1:16" s="12" customFormat="1" ht="12" customHeight="1" x14ac:dyDescent="0.2">
      <c r="A7" s="23"/>
      <c r="B7" s="770" t="s">
        <v>42</v>
      </c>
      <c r="C7" s="770"/>
      <c r="D7" s="770"/>
      <c r="E7" s="770"/>
      <c r="F7" s="467"/>
      <c r="G7" s="27"/>
      <c r="H7" s="144"/>
      <c r="I7" s="52" t="s">
        <v>40</v>
      </c>
      <c r="J7" s="52">
        <f>'Section B1'!J7</f>
        <v>25</v>
      </c>
      <c r="K7" s="29" t="s">
        <v>41</v>
      </c>
      <c r="L7" s="418">
        <f>H7*J7</f>
        <v>0</v>
      </c>
      <c r="M7" s="28"/>
      <c r="P7" s="502" t="b">
        <f>H7=""</f>
        <v>1</v>
      </c>
    </row>
    <row r="8" spans="1:16" s="12" customFormat="1" ht="6" customHeight="1" x14ac:dyDescent="0.2">
      <c r="A8" s="23"/>
      <c r="B8" s="27"/>
      <c r="C8" s="27"/>
      <c r="D8" s="27"/>
      <c r="E8" s="27"/>
      <c r="F8" s="29"/>
      <c r="G8" s="27"/>
      <c r="H8" s="27"/>
      <c r="I8" s="27"/>
      <c r="J8" s="29"/>
      <c r="K8" s="29"/>
      <c r="L8" s="145"/>
      <c r="M8" s="28"/>
      <c r="P8" s="502"/>
    </row>
    <row r="9" spans="1:16" s="12" customFormat="1" ht="12" customHeight="1" x14ac:dyDescent="0.2">
      <c r="A9" s="23"/>
      <c r="B9" s="770" t="s">
        <v>43</v>
      </c>
      <c r="C9" s="770"/>
      <c r="D9" s="770"/>
      <c r="E9" s="770"/>
      <c r="F9" s="467"/>
      <c r="G9" s="27"/>
      <c r="H9" s="144"/>
      <c r="I9" s="52" t="s">
        <v>40</v>
      </c>
      <c r="J9" s="52">
        <f>'Section B1'!J9</f>
        <v>298</v>
      </c>
      <c r="K9" s="29" t="s">
        <v>41</v>
      </c>
      <c r="L9" s="418">
        <f>H9*J9</f>
        <v>0</v>
      </c>
      <c r="M9" s="28"/>
      <c r="P9" s="502" t="b">
        <f>H9=""</f>
        <v>1</v>
      </c>
    </row>
    <row r="10" spans="1:16" s="12" customFormat="1" ht="6" customHeight="1" x14ac:dyDescent="0.2">
      <c r="A10" s="23"/>
      <c r="B10" s="39"/>
      <c r="C10" s="39"/>
      <c r="D10" s="39"/>
      <c r="E10" s="39"/>
      <c r="F10" s="34"/>
      <c r="G10" s="57"/>
      <c r="H10" s="57"/>
      <c r="I10" s="60"/>
      <c r="J10" s="60"/>
      <c r="K10" s="34"/>
      <c r="L10" s="146"/>
      <c r="M10" s="28"/>
      <c r="P10" s="502"/>
    </row>
    <row r="11" spans="1:16" s="12" customFormat="1" ht="15" customHeight="1" x14ac:dyDescent="0.2">
      <c r="A11" s="242"/>
      <c r="B11" s="766" t="s">
        <v>106</v>
      </c>
      <c r="C11" s="766"/>
      <c r="D11" s="766"/>
      <c r="E11" s="766"/>
      <c r="F11" s="766"/>
      <c r="G11" s="766"/>
      <c r="H11" s="766"/>
      <c r="I11" s="27"/>
      <c r="J11" s="37"/>
      <c r="K11" s="29"/>
      <c r="L11" s="145"/>
      <c r="M11" s="58"/>
      <c r="P11" s="502"/>
    </row>
    <row r="12" spans="1:16" s="12" customFormat="1" x14ac:dyDescent="0.2">
      <c r="A12" s="23"/>
      <c r="B12" s="27"/>
      <c r="C12" s="27"/>
      <c r="D12" s="27"/>
      <c r="E12" s="27"/>
      <c r="F12" s="29" t="s">
        <v>37</v>
      </c>
      <c r="G12" s="29"/>
      <c r="H12" s="37" t="s">
        <v>101</v>
      </c>
      <c r="I12" s="29"/>
      <c r="J12" s="29" t="s">
        <v>38</v>
      </c>
      <c r="K12" s="29"/>
      <c r="L12" s="564" t="s">
        <v>479</v>
      </c>
      <c r="M12" s="28"/>
      <c r="P12" s="502"/>
    </row>
    <row r="13" spans="1:16" s="12" customFormat="1" ht="12" customHeight="1" x14ac:dyDescent="0.2">
      <c r="A13" s="23"/>
      <c r="B13" s="765" t="s">
        <v>39</v>
      </c>
      <c r="C13" s="765"/>
      <c r="D13" s="765"/>
      <c r="E13" s="765"/>
      <c r="F13" s="467"/>
      <c r="G13" s="27"/>
      <c r="H13" s="144"/>
      <c r="I13" s="52" t="s">
        <v>40</v>
      </c>
      <c r="J13" s="52">
        <f>'Section B1'!J13</f>
        <v>1</v>
      </c>
      <c r="K13" s="29" t="s">
        <v>41</v>
      </c>
      <c r="L13" s="418">
        <f>H13*J13</f>
        <v>0</v>
      </c>
      <c r="M13" s="28"/>
      <c r="P13" s="502" t="b">
        <f>H13=""</f>
        <v>1</v>
      </c>
    </row>
    <row r="14" spans="1:16" s="12" customFormat="1" ht="6" customHeight="1" x14ac:dyDescent="0.2">
      <c r="A14" s="23"/>
      <c r="B14" s="27"/>
      <c r="C14" s="27"/>
      <c r="D14" s="27"/>
      <c r="E14" s="27"/>
      <c r="F14" s="29"/>
      <c r="G14" s="27"/>
      <c r="H14" s="27"/>
      <c r="I14" s="27"/>
      <c r="J14" s="29"/>
      <c r="K14" s="29"/>
      <c r="L14" s="145"/>
      <c r="M14" s="28"/>
      <c r="P14" s="502"/>
    </row>
    <row r="15" spans="1:16" s="12" customFormat="1" ht="12" customHeight="1" x14ac:dyDescent="0.2">
      <c r="A15" s="23"/>
      <c r="B15" s="770" t="s">
        <v>42</v>
      </c>
      <c r="C15" s="770"/>
      <c r="D15" s="770"/>
      <c r="E15" s="770"/>
      <c r="F15" s="467"/>
      <c r="G15" s="27"/>
      <c r="H15" s="144"/>
      <c r="I15" s="52" t="s">
        <v>40</v>
      </c>
      <c r="J15" s="52">
        <f>'Section B1'!J15</f>
        <v>25</v>
      </c>
      <c r="K15" s="29" t="s">
        <v>41</v>
      </c>
      <c r="L15" s="418">
        <f>H15*J15</f>
        <v>0</v>
      </c>
      <c r="M15" s="28"/>
      <c r="P15" s="502" t="b">
        <f>H15=""</f>
        <v>1</v>
      </c>
    </row>
    <row r="16" spans="1:16" s="12" customFormat="1" ht="6" customHeight="1" x14ac:dyDescent="0.2">
      <c r="A16" s="23"/>
      <c r="B16" s="27"/>
      <c r="C16" s="27"/>
      <c r="D16" s="27"/>
      <c r="E16" s="27"/>
      <c r="F16" s="29"/>
      <c r="G16" s="27"/>
      <c r="H16" s="27"/>
      <c r="I16" s="27"/>
      <c r="J16" s="29"/>
      <c r="K16" s="29"/>
      <c r="L16" s="145"/>
      <c r="M16" s="28"/>
      <c r="P16" s="502"/>
    </row>
    <row r="17" spans="1:16" s="12" customFormat="1" ht="12" customHeight="1" x14ac:dyDescent="0.2">
      <c r="A17" s="23"/>
      <c r="B17" s="770" t="s">
        <v>43</v>
      </c>
      <c r="C17" s="770"/>
      <c r="D17" s="770"/>
      <c r="E17" s="770"/>
      <c r="F17" s="467"/>
      <c r="G17" s="27"/>
      <c r="H17" s="144"/>
      <c r="I17" s="52" t="s">
        <v>40</v>
      </c>
      <c r="J17" s="52">
        <f>'Section B1'!J17</f>
        <v>298</v>
      </c>
      <c r="K17" s="29" t="s">
        <v>41</v>
      </c>
      <c r="L17" s="418">
        <f>H17*J17</f>
        <v>0</v>
      </c>
      <c r="M17" s="28"/>
      <c r="P17" s="502" t="b">
        <f>H17=""</f>
        <v>1</v>
      </c>
    </row>
    <row r="18" spans="1:16" s="12" customFormat="1" ht="6" customHeight="1" x14ac:dyDescent="0.2">
      <c r="A18" s="31"/>
      <c r="B18" s="32"/>
      <c r="C18" s="32"/>
      <c r="D18" s="32"/>
      <c r="E18" s="32"/>
      <c r="F18" s="29"/>
      <c r="G18" s="32"/>
      <c r="H18" s="32"/>
      <c r="I18" s="32"/>
      <c r="J18" s="32"/>
      <c r="K18" s="29"/>
      <c r="L18" s="147"/>
      <c r="M18" s="35"/>
      <c r="P18" s="502"/>
    </row>
    <row r="19" spans="1:16" s="12" customFormat="1" ht="15.6" customHeight="1" x14ac:dyDescent="0.2">
      <c r="A19" s="31"/>
      <c r="B19" s="32"/>
      <c r="C19" s="32"/>
      <c r="D19" s="32"/>
      <c r="E19" s="32"/>
      <c r="F19" s="767" t="s">
        <v>143</v>
      </c>
      <c r="G19" s="768"/>
      <c r="H19" s="768"/>
      <c r="I19" s="768"/>
      <c r="J19" s="768"/>
      <c r="K19" s="768"/>
      <c r="L19" s="419">
        <f>SUM(L17,L15,L13)</f>
        <v>0</v>
      </c>
      <c r="M19" s="35"/>
      <c r="P19" s="502"/>
    </row>
    <row r="20" spans="1:16" s="12" customFormat="1" ht="6" customHeight="1" x14ac:dyDescent="0.2">
      <c r="A20" s="31"/>
      <c r="B20" s="33"/>
      <c r="C20" s="33"/>
      <c r="D20" s="33"/>
      <c r="E20" s="33"/>
      <c r="F20" s="34"/>
      <c r="G20" s="33"/>
      <c r="H20" s="33"/>
      <c r="I20" s="33"/>
      <c r="J20" s="33"/>
      <c r="K20" s="34"/>
      <c r="L20" s="148"/>
      <c r="M20" s="35"/>
      <c r="P20" s="502"/>
    </row>
    <row r="21" spans="1:16" s="12" customFormat="1" ht="15" customHeight="1" x14ac:dyDescent="0.2">
      <c r="A21" s="242"/>
      <c r="B21" s="766" t="s">
        <v>116</v>
      </c>
      <c r="C21" s="766"/>
      <c r="D21" s="766"/>
      <c r="E21" s="766"/>
      <c r="F21" s="766"/>
      <c r="G21" s="766"/>
      <c r="H21" s="766"/>
      <c r="I21" s="27"/>
      <c r="J21" s="30"/>
      <c r="K21" s="29"/>
      <c r="L21" s="145"/>
      <c r="M21" s="58"/>
      <c r="P21" s="502"/>
    </row>
    <row r="22" spans="1:16" s="12" customFormat="1" x14ac:dyDescent="0.2">
      <c r="A22" s="23"/>
      <c r="B22" s="27"/>
      <c r="C22" s="27"/>
      <c r="D22" s="27"/>
      <c r="E22" s="27"/>
      <c r="F22" s="29" t="s">
        <v>37</v>
      </c>
      <c r="G22" s="29"/>
      <c r="H22" s="37" t="s">
        <v>101</v>
      </c>
      <c r="I22" s="29"/>
      <c r="J22" s="29" t="s">
        <v>38</v>
      </c>
      <c r="K22" s="29"/>
      <c r="L22" s="564" t="s">
        <v>479</v>
      </c>
      <c r="M22" s="28"/>
      <c r="P22" s="502"/>
    </row>
    <row r="23" spans="1:16" s="12" customFormat="1" ht="12" customHeight="1" x14ac:dyDescent="0.2">
      <c r="A23" s="23"/>
      <c r="B23" s="765" t="s">
        <v>39</v>
      </c>
      <c r="C23" s="765"/>
      <c r="D23" s="765"/>
      <c r="E23" s="765"/>
      <c r="F23" s="467"/>
      <c r="G23" s="27"/>
      <c r="H23" s="144"/>
      <c r="I23" s="52" t="s">
        <v>40</v>
      </c>
      <c r="J23" s="52">
        <f>'Section B1'!J23</f>
        <v>1</v>
      </c>
      <c r="K23" s="29" t="s">
        <v>41</v>
      </c>
      <c r="L23" s="418">
        <f>H23*J23</f>
        <v>0</v>
      </c>
      <c r="M23" s="28"/>
      <c r="P23" s="502" t="b">
        <f>H23=""</f>
        <v>1</v>
      </c>
    </row>
    <row r="24" spans="1:16" s="12" customFormat="1" ht="6" customHeight="1" x14ac:dyDescent="0.2">
      <c r="A24" s="23"/>
      <c r="B24" s="27"/>
      <c r="C24" s="27"/>
      <c r="D24" s="27"/>
      <c r="E24" s="27"/>
      <c r="F24" s="29"/>
      <c r="G24" s="27"/>
      <c r="H24" s="27"/>
      <c r="I24" s="27"/>
      <c r="J24" s="29"/>
      <c r="K24" s="29"/>
      <c r="L24" s="145"/>
      <c r="M24" s="28"/>
      <c r="P24" s="502"/>
    </row>
    <row r="25" spans="1:16" s="12" customFormat="1" ht="12" customHeight="1" x14ac:dyDescent="0.2">
      <c r="A25" s="23"/>
      <c r="B25" s="770" t="s">
        <v>42</v>
      </c>
      <c r="C25" s="770"/>
      <c r="D25" s="770"/>
      <c r="E25" s="770"/>
      <c r="F25" s="467"/>
      <c r="G25" s="27"/>
      <c r="H25" s="144"/>
      <c r="I25" s="52" t="s">
        <v>40</v>
      </c>
      <c r="J25" s="52">
        <f>'Section B1'!J25</f>
        <v>25</v>
      </c>
      <c r="K25" s="29" t="s">
        <v>41</v>
      </c>
      <c r="L25" s="418">
        <f>H25*J25</f>
        <v>0</v>
      </c>
      <c r="M25" s="28"/>
      <c r="P25" s="502" t="b">
        <f>H25=""</f>
        <v>1</v>
      </c>
    </row>
    <row r="26" spans="1:16" s="12" customFormat="1" ht="6" customHeight="1" x14ac:dyDescent="0.2">
      <c r="A26" s="23"/>
      <c r="B26" s="27"/>
      <c r="C26" s="27"/>
      <c r="D26" s="27"/>
      <c r="E26" s="27"/>
      <c r="F26" s="29"/>
      <c r="G26" s="27"/>
      <c r="H26" s="27"/>
      <c r="I26" s="27"/>
      <c r="J26" s="29"/>
      <c r="K26" s="29"/>
      <c r="L26" s="145"/>
      <c r="M26" s="28"/>
      <c r="P26" s="502"/>
    </row>
    <row r="27" spans="1:16" s="12" customFormat="1" ht="12" customHeight="1" x14ac:dyDescent="0.2">
      <c r="A27" s="23"/>
      <c r="B27" s="770" t="s">
        <v>43</v>
      </c>
      <c r="C27" s="770"/>
      <c r="D27" s="770"/>
      <c r="E27" s="770"/>
      <c r="F27" s="467"/>
      <c r="G27" s="27"/>
      <c r="H27" s="144"/>
      <c r="I27" s="52" t="s">
        <v>40</v>
      </c>
      <c r="J27" s="52">
        <f>'Section B1'!J27</f>
        <v>298</v>
      </c>
      <c r="K27" s="29" t="s">
        <v>41</v>
      </c>
      <c r="L27" s="418">
        <f>H27*J27</f>
        <v>0</v>
      </c>
      <c r="M27" s="28"/>
      <c r="P27" s="502" t="b">
        <f>H27=""</f>
        <v>1</v>
      </c>
    </row>
    <row r="28" spans="1:16" s="12" customFormat="1" ht="6" customHeight="1" x14ac:dyDescent="0.2">
      <c r="A28" s="23"/>
      <c r="B28" s="39"/>
      <c r="C28" s="39"/>
      <c r="D28" s="39"/>
      <c r="E28" s="39"/>
      <c r="F28" s="34"/>
      <c r="G28" s="57"/>
      <c r="H28" s="115"/>
      <c r="I28" s="60"/>
      <c r="J28" s="60"/>
      <c r="K28" s="34"/>
      <c r="L28" s="146"/>
      <c r="M28" s="28"/>
      <c r="P28" s="502"/>
    </row>
    <row r="29" spans="1:16" s="12" customFormat="1" ht="15" customHeight="1" x14ac:dyDescent="0.2">
      <c r="A29" s="242"/>
      <c r="B29" s="769" t="s">
        <v>117</v>
      </c>
      <c r="C29" s="766"/>
      <c r="D29" s="766"/>
      <c r="E29" s="766"/>
      <c r="F29" s="766"/>
      <c r="G29" s="766"/>
      <c r="H29" s="766"/>
      <c r="I29" s="27"/>
      <c r="J29" s="37"/>
      <c r="K29" s="29"/>
      <c r="L29" s="145"/>
      <c r="M29" s="58"/>
      <c r="P29" s="502"/>
    </row>
    <row r="30" spans="1:16" s="12" customFormat="1" x14ac:dyDescent="0.2">
      <c r="A30" s="23"/>
      <c r="B30" s="27"/>
      <c r="C30" s="27"/>
      <c r="D30" s="27"/>
      <c r="E30" s="27"/>
      <c r="F30" s="29" t="s">
        <v>37</v>
      </c>
      <c r="G30" s="29"/>
      <c r="H30" s="37" t="s">
        <v>101</v>
      </c>
      <c r="I30" s="29"/>
      <c r="J30" s="29" t="s">
        <v>38</v>
      </c>
      <c r="K30" s="29"/>
      <c r="L30" s="564" t="s">
        <v>479</v>
      </c>
      <c r="M30" s="28"/>
      <c r="P30" s="502"/>
    </row>
    <row r="31" spans="1:16" s="12" customFormat="1" ht="12" customHeight="1" x14ac:dyDescent="0.2">
      <c r="A31" s="23"/>
      <c r="B31" s="765" t="s">
        <v>39</v>
      </c>
      <c r="C31" s="765"/>
      <c r="D31" s="765"/>
      <c r="E31" s="765"/>
      <c r="F31" s="467"/>
      <c r="G31" s="27"/>
      <c r="H31" s="144"/>
      <c r="I31" s="52" t="s">
        <v>40</v>
      </c>
      <c r="J31" s="52">
        <f>'Section B1'!J31</f>
        <v>1</v>
      </c>
      <c r="K31" s="29" t="s">
        <v>41</v>
      </c>
      <c r="L31" s="418">
        <f>H31*J31</f>
        <v>0</v>
      </c>
      <c r="M31" s="28"/>
      <c r="P31" s="502" t="b">
        <f>H31=""</f>
        <v>1</v>
      </c>
    </row>
    <row r="32" spans="1:16" s="12" customFormat="1" ht="6" customHeight="1" x14ac:dyDescent="0.2">
      <c r="A32" s="23"/>
      <c r="B32" s="27"/>
      <c r="C32" s="27"/>
      <c r="D32" s="27"/>
      <c r="E32" s="27"/>
      <c r="F32" s="29"/>
      <c r="G32" s="27"/>
      <c r="H32" s="27"/>
      <c r="I32" s="27"/>
      <c r="J32" s="29"/>
      <c r="K32" s="29"/>
      <c r="L32" s="145"/>
      <c r="M32" s="28"/>
      <c r="P32" s="502"/>
    </row>
    <row r="33" spans="1:16" s="12" customFormat="1" ht="12" customHeight="1" x14ac:dyDescent="0.2">
      <c r="A33" s="23"/>
      <c r="B33" s="770" t="s">
        <v>42</v>
      </c>
      <c r="C33" s="770"/>
      <c r="D33" s="770"/>
      <c r="E33" s="770"/>
      <c r="F33" s="467"/>
      <c r="G33" s="27"/>
      <c r="H33" s="144"/>
      <c r="I33" s="52" t="s">
        <v>40</v>
      </c>
      <c r="J33" s="52">
        <f>'Section B1'!J33</f>
        <v>25</v>
      </c>
      <c r="K33" s="29" t="s">
        <v>41</v>
      </c>
      <c r="L33" s="418">
        <f>H33*J33</f>
        <v>0</v>
      </c>
      <c r="M33" s="28"/>
      <c r="P33" s="502" t="b">
        <f>H33=""</f>
        <v>1</v>
      </c>
    </row>
    <row r="34" spans="1:16" s="12" customFormat="1" ht="6" customHeight="1" x14ac:dyDescent="0.2">
      <c r="A34" s="23"/>
      <c r="B34" s="27"/>
      <c r="C34" s="27"/>
      <c r="D34" s="27"/>
      <c r="E34" s="27"/>
      <c r="F34" s="29"/>
      <c r="G34" s="27"/>
      <c r="H34" s="27"/>
      <c r="I34" s="27"/>
      <c r="J34" s="29"/>
      <c r="K34" s="29"/>
      <c r="L34" s="145"/>
      <c r="M34" s="28"/>
      <c r="P34" s="502"/>
    </row>
    <row r="35" spans="1:16" s="12" customFormat="1" ht="12" customHeight="1" x14ac:dyDescent="0.2">
      <c r="A35" s="23"/>
      <c r="B35" s="770" t="s">
        <v>43</v>
      </c>
      <c r="C35" s="770"/>
      <c r="D35" s="770"/>
      <c r="E35" s="770"/>
      <c r="F35" s="467"/>
      <c r="G35" s="27"/>
      <c r="H35" s="144"/>
      <c r="I35" s="52" t="s">
        <v>40</v>
      </c>
      <c r="J35" s="52">
        <f>'Section B1'!J35</f>
        <v>298</v>
      </c>
      <c r="K35" s="29" t="s">
        <v>41</v>
      </c>
      <c r="L35" s="418">
        <f>H35*J35</f>
        <v>0</v>
      </c>
      <c r="M35" s="28"/>
      <c r="P35" s="502" t="b">
        <f>H35=""</f>
        <v>1</v>
      </c>
    </row>
    <row r="36" spans="1:16" s="12" customFormat="1" ht="6" customHeight="1" x14ac:dyDescent="0.2">
      <c r="A36" s="31"/>
      <c r="B36" s="33"/>
      <c r="C36" s="33"/>
      <c r="D36" s="33"/>
      <c r="E36" s="33"/>
      <c r="F36" s="34"/>
      <c r="G36" s="33"/>
      <c r="H36" s="33"/>
      <c r="I36" s="33"/>
      <c r="J36" s="34"/>
      <c r="K36" s="34"/>
      <c r="L36" s="148"/>
      <c r="M36" s="35"/>
      <c r="P36" s="502"/>
    </row>
    <row r="37" spans="1:16" s="12" customFormat="1" ht="15" customHeight="1" x14ac:dyDescent="0.2">
      <c r="A37" s="242"/>
      <c r="B37" s="766" t="s">
        <v>295</v>
      </c>
      <c r="C37" s="766"/>
      <c r="D37" s="766"/>
      <c r="E37" s="766"/>
      <c r="F37" s="766"/>
      <c r="G37" s="766"/>
      <c r="H37" s="766"/>
      <c r="I37" s="27"/>
      <c r="J37" s="37"/>
      <c r="K37" s="29"/>
      <c r="L37" s="145"/>
      <c r="M37" s="58"/>
      <c r="P37" s="502"/>
    </row>
    <row r="38" spans="1:16" s="12" customFormat="1" x14ac:dyDescent="0.2">
      <c r="A38" s="23"/>
      <c r="B38" s="27"/>
      <c r="C38" s="27"/>
      <c r="D38" s="27"/>
      <c r="E38" s="27"/>
      <c r="F38" s="29" t="s">
        <v>37</v>
      </c>
      <c r="G38" s="29"/>
      <c r="H38" s="37" t="s">
        <v>101</v>
      </c>
      <c r="I38" s="29"/>
      <c r="J38" s="29" t="s">
        <v>38</v>
      </c>
      <c r="K38" s="29"/>
      <c r="L38" s="564" t="s">
        <v>479</v>
      </c>
      <c r="M38" s="28"/>
      <c r="P38" s="502"/>
    </row>
    <row r="39" spans="1:16" s="12" customFormat="1" ht="12" customHeight="1" x14ac:dyDescent="0.2">
      <c r="A39" s="23"/>
      <c r="B39" s="765" t="s">
        <v>39</v>
      </c>
      <c r="C39" s="765"/>
      <c r="D39" s="765"/>
      <c r="E39" s="765"/>
      <c r="F39" s="467"/>
      <c r="G39" s="27"/>
      <c r="H39" s="144"/>
      <c r="I39" s="52" t="s">
        <v>40</v>
      </c>
      <c r="J39" s="52">
        <f>'Section B1'!J39</f>
        <v>1</v>
      </c>
      <c r="K39" s="29" t="s">
        <v>41</v>
      </c>
      <c r="L39" s="418">
        <f>H39*J39</f>
        <v>0</v>
      </c>
      <c r="M39" s="28"/>
      <c r="P39" s="502" t="b">
        <f>H39=""</f>
        <v>1</v>
      </c>
    </row>
    <row r="40" spans="1:16" s="12" customFormat="1" ht="6" customHeight="1" x14ac:dyDescent="0.2">
      <c r="A40" s="23"/>
      <c r="B40" s="27"/>
      <c r="C40" s="27"/>
      <c r="D40" s="27"/>
      <c r="E40" s="27"/>
      <c r="F40" s="29"/>
      <c r="G40" s="27"/>
      <c r="H40" s="27"/>
      <c r="I40" s="27"/>
      <c r="J40" s="29"/>
      <c r="K40" s="29"/>
      <c r="L40" s="145"/>
      <c r="M40" s="28"/>
      <c r="P40" s="502"/>
    </row>
    <row r="41" spans="1:16" s="12" customFormat="1" ht="12" customHeight="1" x14ac:dyDescent="0.2">
      <c r="A41" s="23"/>
      <c r="B41" s="770" t="s">
        <v>42</v>
      </c>
      <c r="C41" s="770"/>
      <c r="D41" s="770"/>
      <c r="E41" s="770"/>
      <c r="F41" s="467"/>
      <c r="G41" s="27"/>
      <c r="H41" s="144"/>
      <c r="I41" s="52" t="s">
        <v>40</v>
      </c>
      <c r="J41" s="52">
        <f>'Section B1'!J41</f>
        <v>25</v>
      </c>
      <c r="K41" s="29" t="s">
        <v>41</v>
      </c>
      <c r="L41" s="418">
        <f>H41*J41</f>
        <v>0</v>
      </c>
      <c r="M41" s="28"/>
      <c r="P41" s="502" t="b">
        <f>H41=""</f>
        <v>1</v>
      </c>
    </row>
    <row r="42" spans="1:16" s="12" customFormat="1" ht="6" customHeight="1" x14ac:dyDescent="0.2">
      <c r="A42" s="23"/>
      <c r="B42" s="27"/>
      <c r="C42" s="27"/>
      <c r="D42" s="27"/>
      <c r="E42" s="27"/>
      <c r="F42" s="29"/>
      <c r="G42" s="27"/>
      <c r="H42" s="27"/>
      <c r="I42" s="27"/>
      <c r="J42" s="29"/>
      <c r="K42" s="29"/>
      <c r="L42" s="145"/>
      <c r="M42" s="28"/>
      <c r="P42" s="502"/>
    </row>
    <row r="43" spans="1:16" s="12" customFormat="1" ht="12" customHeight="1" x14ac:dyDescent="0.2">
      <c r="A43" s="23"/>
      <c r="B43" s="770" t="s">
        <v>43</v>
      </c>
      <c r="C43" s="770"/>
      <c r="D43" s="770"/>
      <c r="E43" s="770"/>
      <c r="F43" s="467"/>
      <c r="G43" s="27"/>
      <c r="H43" s="144"/>
      <c r="I43" s="52" t="s">
        <v>40</v>
      </c>
      <c r="J43" s="52">
        <f>'Section B1'!J43</f>
        <v>298</v>
      </c>
      <c r="K43" s="29" t="s">
        <v>41</v>
      </c>
      <c r="L43" s="418">
        <f>H43*J43</f>
        <v>0</v>
      </c>
      <c r="M43" s="28"/>
      <c r="P43" s="502" t="b">
        <f>H43=""</f>
        <v>1</v>
      </c>
    </row>
    <row r="44" spans="1:16" ht="6" customHeight="1" x14ac:dyDescent="0.2">
      <c r="A44" s="31"/>
      <c r="B44" s="33"/>
      <c r="C44" s="33"/>
      <c r="D44" s="33"/>
      <c r="E44" s="33"/>
      <c r="F44" s="34"/>
      <c r="G44" s="33"/>
      <c r="H44" s="33"/>
      <c r="I44" s="33"/>
      <c r="J44" s="34"/>
      <c r="K44" s="34"/>
      <c r="L44" s="148"/>
      <c r="M44" s="35"/>
    </row>
    <row r="45" spans="1:16" s="12" customFormat="1" ht="15" customHeight="1" x14ac:dyDescent="0.2">
      <c r="A45" s="242"/>
      <c r="B45" s="766" t="s">
        <v>107</v>
      </c>
      <c r="C45" s="766"/>
      <c r="D45" s="766"/>
      <c r="E45" s="766"/>
      <c r="F45" s="766"/>
      <c r="G45" s="766"/>
      <c r="H45" s="766"/>
      <c r="I45" s="27"/>
      <c r="J45" s="37"/>
      <c r="K45" s="29"/>
      <c r="L45" s="145"/>
      <c r="M45" s="58"/>
      <c r="P45" s="502"/>
    </row>
    <row r="46" spans="1:16" s="12" customFormat="1" x14ac:dyDescent="0.2">
      <c r="A46" s="23"/>
      <c r="B46" s="27"/>
      <c r="C46" s="27"/>
      <c r="D46" s="27"/>
      <c r="E46" s="27"/>
      <c r="F46" s="29" t="s">
        <v>37</v>
      </c>
      <c r="G46" s="29"/>
      <c r="H46" s="37" t="s">
        <v>101</v>
      </c>
      <c r="I46" s="29"/>
      <c r="J46" s="29" t="s">
        <v>38</v>
      </c>
      <c r="K46" s="29"/>
      <c r="L46" s="564" t="s">
        <v>479</v>
      </c>
      <c r="M46" s="28"/>
      <c r="P46" s="502"/>
    </row>
    <row r="47" spans="1:16" s="12" customFormat="1" ht="12" customHeight="1" x14ac:dyDescent="0.2">
      <c r="A47" s="23"/>
      <c r="B47" s="765" t="s">
        <v>39</v>
      </c>
      <c r="C47" s="765"/>
      <c r="D47" s="765"/>
      <c r="E47" s="765"/>
      <c r="F47" s="467"/>
      <c r="G47" s="27"/>
      <c r="H47" s="144"/>
      <c r="I47" s="52" t="s">
        <v>40</v>
      </c>
      <c r="J47" s="52">
        <f>'Section B1'!J47</f>
        <v>1</v>
      </c>
      <c r="K47" s="29" t="s">
        <v>41</v>
      </c>
      <c r="L47" s="418">
        <f>H47*J47</f>
        <v>0</v>
      </c>
      <c r="M47" s="28"/>
      <c r="P47" s="502" t="b">
        <f>H47=""</f>
        <v>1</v>
      </c>
    </row>
    <row r="48" spans="1:16" s="12" customFormat="1" ht="6" customHeight="1" x14ac:dyDescent="0.2">
      <c r="A48" s="23"/>
      <c r="B48" s="27"/>
      <c r="C48" s="27"/>
      <c r="D48" s="27"/>
      <c r="E48" s="27"/>
      <c r="F48" s="29"/>
      <c r="G48" s="27"/>
      <c r="H48" s="27"/>
      <c r="I48" s="27"/>
      <c r="J48" s="29"/>
      <c r="K48" s="29"/>
      <c r="L48" s="145"/>
      <c r="M48" s="28"/>
      <c r="P48" s="502"/>
    </row>
    <row r="49" spans="1:16" s="12" customFormat="1" ht="12" customHeight="1" x14ac:dyDescent="0.2">
      <c r="A49" s="23"/>
      <c r="B49" s="770" t="s">
        <v>42</v>
      </c>
      <c r="C49" s="770"/>
      <c r="D49" s="770"/>
      <c r="E49" s="770"/>
      <c r="F49" s="467"/>
      <c r="G49" s="27"/>
      <c r="H49" s="144"/>
      <c r="I49" s="52" t="s">
        <v>40</v>
      </c>
      <c r="J49" s="52">
        <f>'Section B1'!J49</f>
        <v>25</v>
      </c>
      <c r="K49" s="29" t="s">
        <v>41</v>
      </c>
      <c r="L49" s="418">
        <f>H49*J49</f>
        <v>0</v>
      </c>
      <c r="M49" s="28"/>
      <c r="P49" s="502" t="b">
        <f>H49=""</f>
        <v>1</v>
      </c>
    </row>
    <row r="50" spans="1:16" s="12" customFormat="1" ht="6" customHeight="1" x14ac:dyDescent="0.2">
      <c r="A50" s="23"/>
      <c r="B50" s="27"/>
      <c r="C50" s="27"/>
      <c r="D50" s="27"/>
      <c r="E50" s="27"/>
      <c r="F50" s="29"/>
      <c r="G50" s="27"/>
      <c r="H50" s="27"/>
      <c r="I50" s="27"/>
      <c r="J50" s="29"/>
      <c r="K50" s="29"/>
      <c r="L50" s="145"/>
      <c r="M50" s="28"/>
      <c r="P50" s="502"/>
    </row>
    <row r="51" spans="1:16" s="12" customFormat="1" ht="12" customHeight="1" x14ac:dyDescent="0.2">
      <c r="A51" s="23"/>
      <c r="B51" s="770" t="s">
        <v>43</v>
      </c>
      <c r="C51" s="770"/>
      <c r="D51" s="770"/>
      <c r="E51" s="770"/>
      <c r="F51" s="467"/>
      <c r="G51" s="27"/>
      <c r="H51" s="144"/>
      <c r="I51" s="52" t="s">
        <v>40</v>
      </c>
      <c r="J51" s="52">
        <f>'Section B1'!J51</f>
        <v>298</v>
      </c>
      <c r="K51" s="29" t="s">
        <v>41</v>
      </c>
      <c r="L51" s="418">
        <f>H51*J51</f>
        <v>0</v>
      </c>
      <c r="M51" s="28"/>
      <c r="P51" s="502" t="b">
        <f>H51=""</f>
        <v>1</v>
      </c>
    </row>
    <row r="52" spans="1:16" ht="6" customHeight="1" x14ac:dyDescent="0.2">
      <c r="A52" s="31"/>
      <c r="B52" s="33"/>
      <c r="C52" s="33"/>
      <c r="D52" s="33"/>
      <c r="E52" s="33"/>
      <c r="F52" s="34"/>
      <c r="G52" s="33"/>
      <c r="H52" s="33"/>
      <c r="I52" s="33"/>
      <c r="J52" s="34"/>
      <c r="K52" s="34"/>
      <c r="L52" s="148"/>
      <c r="M52" s="35"/>
    </row>
    <row r="53" spans="1:16" s="12" customFormat="1" ht="15" customHeight="1" x14ac:dyDescent="0.2">
      <c r="A53" s="242"/>
      <c r="B53" s="766" t="s">
        <v>108</v>
      </c>
      <c r="C53" s="766"/>
      <c r="D53" s="766"/>
      <c r="E53" s="766"/>
      <c r="F53" s="766"/>
      <c r="G53" s="766"/>
      <c r="H53" s="766"/>
      <c r="I53" s="27"/>
      <c r="J53" s="37"/>
      <c r="K53" s="29"/>
      <c r="L53" s="145"/>
      <c r="M53" s="58"/>
      <c r="P53" s="502"/>
    </row>
    <row r="54" spans="1:16" s="12" customFormat="1" x14ac:dyDescent="0.2">
      <c r="A54" s="23"/>
      <c r="B54" s="27"/>
      <c r="C54" s="27"/>
      <c r="D54" s="27"/>
      <c r="E54" s="27"/>
      <c r="F54" s="29" t="s">
        <v>37</v>
      </c>
      <c r="G54" s="29"/>
      <c r="H54" s="37" t="s">
        <v>101</v>
      </c>
      <c r="I54" s="29"/>
      <c r="J54" s="29" t="s">
        <v>38</v>
      </c>
      <c r="K54" s="29"/>
      <c r="L54" s="564" t="s">
        <v>479</v>
      </c>
      <c r="M54" s="28"/>
      <c r="P54" s="502"/>
    </row>
    <row r="55" spans="1:16" s="12" customFormat="1" ht="12" customHeight="1" x14ac:dyDescent="0.2">
      <c r="A55" s="23"/>
      <c r="B55" s="765" t="s">
        <v>39</v>
      </c>
      <c r="C55" s="765"/>
      <c r="D55" s="765"/>
      <c r="E55" s="765"/>
      <c r="F55" s="467"/>
      <c r="G55" s="27"/>
      <c r="H55" s="144"/>
      <c r="I55" s="52" t="s">
        <v>40</v>
      </c>
      <c r="J55" s="52">
        <f>'Section B1'!J55</f>
        <v>1</v>
      </c>
      <c r="K55" s="29" t="s">
        <v>41</v>
      </c>
      <c r="L55" s="418">
        <f>H55*J55</f>
        <v>0</v>
      </c>
      <c r="M55" s="28"/>
      <c r="P55" s="502" t="b">
        <f>H55=""</f>
        <v>1</v>
      </c>
    </row>
    <row r="56" spans="1:16" s="12" customFormat="1" ht="6" customHeight="1" x14ac:dyDescent="0.2">
      <c r="A56" s="23"/>
      <c r="B56" s="27"/>
      <c r="C56" s="27"/>
      <c r="D56" s="27"/>
      <c r="E56" s="27"/>
      <c r="F56" s="29"/>
      <c r="G56" s="27"/>
      <c r="H56" s="27"/>
      <c r="I56" s="27"/>
      <c r="J56" s="29"/>
      <c r="K56" s="29"/>
      <c r="L56" s="145"/>
      <c r="M56" s="28"/>
      <c r="P56" s="502"/>
    </row>
    <row r="57" spans="1:16" s="12" customFormat="1" ht="12" customHeight="1" x14ac:dyDescent="0.2">
      <c r="A57" s="23"/>
      <c r="B57" s="770" t="s">
        <v>42</v>
      </c>
      <c r="C57" s="770"/>
      <c r="D57" s="770"/>
      <c r="E57" s="770"/>
      <c r="F57" s="467"/>
      <c r="G57" s="27"/>
      <c r="H57" s="144"/>
      <c r="I57" s="52" t="s">
        <v>40</v>
      </c>
      <c r="J57" s="52">
        <f>'Section B1'!J57</f>
        <v>25</v>
      </c>
      <c r="K57" s="29" t="s">
        <v>41</v>
      </c>
      <c r="L57" s="418">
        <f>H57*J57</f>
        <v>0</v>
      </c>
      <c r="M57" s="28"/>
      <c r="P57" s="502" t="b">
        <f>H57=""</f>
        <v>1</v>
      </c>
    </row>
    <row r="58" spans="1:16" s="12" customFormat="1" ht="6" customHeight="1" x14ac:dyDescent="0.2">
      <c r="A58" s="23"/>
      <c r="B58" s="27"/>
      <c r="C58" s="27"/>
      <c r="D58" s="27"/>
      <c r="E58" s="27"/>
      <c r="F58" s="29"/>
      <c r="G58" s="27"/>
      <c r="H58" s="27"/>
      <c r="I58" s="27"/>
      <c r="J58" s="29"/>
      <c r="K58" s="29"/>
      <c r="L58" s="145"/>
      <c r="M58" s="28"/>
      <c r="P58" s="502"/>
    </row>
    <row r="59" spans="1:16" s="12" customFormat="1" ht="12" customHeight="1" x14ac:dyDescent="0.2">
      <c r="A59" s="23"/>
      <c r="B59" s="770" t="s">
        <v>43</v>
      </c>
      <c r="C59" s="770"/>
      <c r="D59" s="770"/>
      <c r="E59" s="770"/>
      <c r="F59" s="467"/>
      <c r="G59" s="27"/>
      <c r="H59" s="144"/>
      <c r="I59" s="52" t="s">
        <v>40</v>
      </c>
      <c r="J59" s="52">
        <f>'Section B1'!J59</f>
        <v>298</v>
      </c>
      <c r="K59" s="29" t="s">
        <v>41</v>
      </c>
      <c r="L59" s="418">
        <f>H59*J59</f>
        <v>0</v>
      </c>
      <c r="M59" s="28"/>
      <c r="P59" s="502" t="b">
        <f>H59=""</f>
        <v>1</v>
      </c>
    </row>
    <row r="60" spans="1:16" ht="6" customHeight="1" x14ac:dyDescent="0.2">
      <c r="A60" s="31"/>
      <c r="B60" s="33"/>
      <c r="C60" s="33"/>
      <c r="D60" s="33"/>
      <c r="E60" s="33"/>
      <c r="F60" s="34"/>
      <c r="G60" s="33"/>
      <c r="H60" s="33"/>
      <c r="I60" s="33"/>
      <c r="J60" s="34"/>
      <c r="K60" s="34"/>
      <c r="L60" s="148"/>
      <c r="M60" s="35"/>
    </row>
    <row r="61" spans="1:16" s="12" customFormat="1" ht="15" customHeight="1" x14ac:dyDescent="0.2">
      <c r="A61" s="242"/>
      <c r="B61" s="766" t="s">
        <v>268</v>
      </c>
      <c r="C61" s="766"/>
      <c r="D61" s="766"/>
      <c r="E61" s="766"/>
      <c r="F61" s="766"/>
      <c r="G61" s="766"/>
      <c r="H61" s="766"/>
      <c r="I61" s="27"/>
      <c r="J61" s="37"/>
      <c r="K61" s="29"/>
      <c r="L61" s="145"/>
      <c r="M61" s="58"/>
      <c r="P61" s="502"/>
    </row>
    <row r="62" spans="1:16" s="12" customFormat="1" x14ac:dyDescent="0.2">
      <c r="A62" s="23"/>
      <c r="B62" s="27"/>
      <c r="C62" s="27"/>
      <c r="D62" s="27"/>
      <c r="E62" s="27"/>
      <c r="F62" s="29" t="s">
        <v>37</v>
      </c>
      <c r="G62" s="29"/>
      <c r="H62" s="37" t="s">
        <v>101</v>
      </c>
      <c r="I62" s="29"/>
      <c r="J62" s="29" t="s">
        <v>38</v>
      </c>
      <c r="K62" s="29"/>
      <c r="L62" s="564" t="s">
        <v>479</v>
      </c>
      <c r="M62" s="28"/>
      <c r="P62" s="502"/>
    </row>
    <row r="63" spans="1:16" s="12" customFormat="1" ht="12" customHeight="1" x14ac:dyDescent="0.2">
      <c r="A63" s="23"/>
      <c r="B63" s="765" t="s">
        <v>39</v>
      </c>
      <c r="C63" s="765"/>
      <c r="D63" s="765"/>
      <c r="E63" s="765"/>
      <c r="F63" s="467"/>
      <c r="G63" s="27"/>
      <c r="H63" s="144"/>
      <c r="I63" s="52" t="s">
        <v>40</v>
      </c>
      <c r="J63" s="52">
        <f>'Section B1'!J63</f>
        <v>1</v>
      </c>
      <c r="K63" s="29" t="s">
        <v>41</v>
      </c>
      <c r="L63" s="418">
        <f>H63*J63</f>
        <v>0</v>
      </c>
      <c r="M63" s="28"/>
      <c r="P63" s="502" t="b">
        <f>H63=""</f>
        <v>1</v>
      </c>
    </row>
    <row r="64" spans="1:16" ht="12.75" x14ac:dyDescent="0.2">
      <c r="A64" s="31"/>
      <c r="B64" s="628"/>
      <c r="C64" s="32"/>
      <c r="D64" s="32"/>
      <c r="E64" s="32"/>
      <c r="F64" s="29"/>
      <c r="G64" s="32"/>
      <c r="H64" s="32"/>
      <c r="I64" s="32"/>
      <c r="J64" s="32"/>
      <c r="K64" s="29"/>
      <c r="L64" s="32"/>
      <c r="M64" s="35"/>
      <c r="P64" s="7"/>
    </row>
    <row r="65" spans="1:16" ht="12" x14ac:dyDescent="0.2">
      <c r="A65" s="31"/>
      <c r="B65" s="644" t="str">
        <f>LEFT(CONCATENATE(Submission!$C$17," - ", 'Section A1'!$B$5),95)</f>
        <v xml:space="preserve"> - </v>
      </c>
      <c r="C65" s="645"/>
      <c r="D65" s="645"/>
      <c r="E65" s="645"/>
      <c r="F65" s="646"/>
      <c r="G65" s="645"/>
      <c r="H65" s="645"/>
      <c r="I65" s="645"/>
      <c r="J65" s="645"/>
      <c r="K65" s="646"/>
      <c r="L65" s="647"/>
      <c r="M65" s="35"/>
      <c r="P65" s="7"/>
    </row>
    <row r="66" spans="1:16" ht="12" thickBot="1" x14ac:dyDescent="0.25">
      <c r="A66" s="40"/>
      <c r="B66" s="41"/>
      <c r="C66" s="41"/>
      <c r="D66" s="41"/>
      <c r="E66" s="41"/>
      <c r="F66" s="42"/>
      <c r="G66" s="41"/>
      <c r="H66" s="41"/>
      <c r="I66" s="41"/>
      <c r="J66" s="41"/>
      <c r="K66" s="42"/>
      <c r="L66" s="41"/>
      <c r="M66" s="43"/>
      <c r="P66" s="7"/>
    </row>
  </sheetData>
  <sheetProtection password="EBAD" sheet="1"/>
  <mergeCells count="33">
    <mergeCell ref="B2:L2"/>
    <mergeCell ref="B35:E35"/>
    <mergeCell ref="B39:E39"/>
    <mergeCell ref="B45:H45"/>
    <mergeCell ref="B41:E41"/>
    <mergeCell ref="B43:E43"/>
    <mergeCell ref="B33:E33"/>
    <mergeCell ref="B3:H3"/>
    <mergeCell ref="B5:E5"/>
    <mergeCell ref="B7:E7"/>
    <mergeCell ref="B31:E31"/>
    <mergeCell ref="B47:E47"/>
    <mergeCell ref="B9:E9"/>
    <mergeCell ref="B11:H11"/>
    <mergeCell ref="B13:E13"/>
    <mergeCell ref="F19:K19"/>
    <mergeCell ref="B15:E15"/>
    <mergeCell ref="A1:M1"/>
    <mergeCell ref="B63:E63"/>
    <mergeCell ref="B17:E17"/>
    <mergeCell ref="B21:H21"/>
    <mergeCell ref="B23:E23"/>
    <mergeCell ref="B37:H37"/>
    <mergeCell ref="B25:E25"/>
    <mergeCell ref="B27:E27"/>
    <mergeCell ref="B29:H29"/>
    <mergeCell ref="B61:H61"/>
    <mergeCell ref="B57:E57"/>
    <mergeCell ref="B59:E59"/>
    <mergeCell ref="B49:E49"/>
    <mergeCell ref="B51:E51"/>
    <mergeCell ref="B53:H53"/>
    <mergeCell ref="B55:E55"/>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9" r:id="rId4" name="Check Box 9">
              <controlPr defaultSize="0" autoFill="0" autoLine="0" autoPict="0">
                <anchor moveWithCells="1">
                  <from>
                    <xdr:col>5</xdr:col>
                    <xdr:colOff>9525</xdr:colOff>
                    <xdr:row>3</xdr:row>
                    <xdr:rowOff>104775</xdr:rowOff>
                  </from>
                  <to>
                    <xdr:col>6</xdr:col>
                    <xdr:colOff>85725</xdr:colOff>
                    <xdr:row>5</xdr:row>
                    <xdr:rowOff>28575</xdr:rowOff>
                  </to>
                </anchor>
              </controlPr>
            </control>
          </mc:Choice>
        </mc:AlternateContent>
        <mc:AlternateContent xmlns:mc="http://schemas.openxmlformats.org/markup-compatibility/2006">
          <mc:Choice Requires="x14">
            <control shapeId="107530" r:id="rId5" name="Check Box 10">
              <controlPr defaultSize="0" autoFill="0" autoLine="0" autoPict="0">
                <anchor moveWithCells="1">
                  <from>
                    <xdr:col>5</xdr:col>
                    <xdr:colOff>9525</xdr:colOff>
                    <xdr:row>5</xdr:row>
                    <xdr:rowOff>38100</xdr:rowOff>
                  </from>
                  <to>
                    <xdr:col>6</xdr:col>
                    <xdr:colOff>85725</xdr:colOff>
                    <xdr:row>7</xdr:row>
                    <xdr:rowOff>28575</xdr:rowOff>
                  </to>
                </anchor>
              </controlPr>
            </control>
          </mc:Choice>
        </mc:AlternateContent>
        <mc:AlternateContent xmlns:mc="http://schemas.openxmlformats.org/markup-compatibility/2006">
          <mc:Choice Requires="x14">
            <control shapeId="107531" r:id="rId6" name="Check Box 11">
              <controlPr defaultSize="0" autoFill="0" autoLine="0" autoPict="0">
                <anchor moveWithCells="1">
                  <from>
                    <xdr:col>5</xdr:col>
                    <xdr:colOff>9525</xdr:colOff>
                    <xdr:row>7</xdr:row>
                    <xdr:rowOff>38100</xdr:rowOff>
                  </from>
                  <to>
                    <xdr:col>6</xdr:col>
                    <xdr:colOff>85725</xdr:colOff>
                    <xdr:row>9</xdr:row>
                    <xdr:rowOff>28575</xdr:rowOff>
                  </to>
                </anchor>
              </controlPr>
            </control>
          </mc:Choice>
        </mc:AlternateContent>
        <mc:AlternateContent xmlns:mc="http://schemas.openxmlformats.org/markup-compatibility/2006">
          <mc:Choice Requires="x14">
            <control shapeId="107532" r:id="rId7" name="Check Box 12">
              <controlPr defaultSize="0" autoFill="0" autoLine="0" autoPict="0">
                <anchor moveWithCells="1">
                  <from>
                    <xdr:col>5</xdr:col>
                    <xdr:colOff>9525</xdr:colOff>
                    <xdr:row>11</xdr:row>
                    <xdr:rowOff>95250</xdr:rowOff>
                  </from>
                  <to>
                    <xdr:col>6</xdr:col>
                    <xdr:colOff>85725</xdr:colOff>
                    <xdr:row>13</xdr:row>
                    <xdr:rowOff>19050</xdr:rowOff>
                  </to>
                </anchor>
              </controlPr>
            </control>
          </mc:Choice>
        </mc:AlternateContent>
        <mc:AlternateContent xmlns:mc="http://schemas.openxmlformats.org/markup-compatibility/2006">
          <mc:Choice Requires="x14">
            <control shapeId="107533" r:id="rId8" name="Check Box 13">
              <controlPr defaultSize="0" autoFill="0" autoLine="0" autoPict="0">
                <anchor moveWithCells="1">
                  <from>
                    <xdr:col>5</xdr:col>
                    <xdr:colOff>9525</xdr:colOff>
                    <xdr:row>13</xdr:row>
                    <xdr:rowOff>38100</xdr:rowOff>
                  </from>
                  <to>
                    <xdr:col>6</xdr:col>
                    <xdr:colOff>85725</xdr:colOff>
                    <xdr:row>15</xdr:row>
                    <xdr:rowOff>28575</xdr:rowOff>
                  </to>
                </anchor>
              </controlPr>
            </control>
          </mc:Choice>
        </mc:AlternateContent>
        <mc:AlternateContent xmlns:mc="http://schemas.openxmlformats.org/markup-compatibility/2006">
          <mc:Choice Requires="x14">
            <control shapeId="107534" r:id="rId9" name="Check Box 14">
              <controlPr defaultSize="0" autoFill="0" autoLine="0" autoPict="0">
                <anchor moveWithCells="1">
                  <from>
                    <xdr:col>5</xdr:col>
                    <xdr:colOff>9525</xdr:colOff>
                    <xdr:row>15</xdr:row>
                    <xdr:rowOff>47625</xdr:rowOff>
                  </from>
                  <to>
                    <xdr:col>6</xdr:col>
                    <xdr:colOff>85725</xdr:colOff>
                    <xdr:row>17</xdr:row>
                    <xdr:rowOff>38100</xdr:rowOff>
                  </to>
                </anchor>
              </controlPr>
            </control>
          </mc:Choice>
        </mc:AlternateContent>
        <mc:AlternateContent xmlns:mc="http://schemas.openxmlformats.org/markup-compatibility/2006">
          <mc:Choice Requires="x14">
            <control shapeId="107535" r:id="rId10" name="Check Box 15">
              <controlPr defaultSize="0" autoFill="0" autoLine="0" autoPict="0">
                <anchor moveWithCells="1">
                  <from>
                    <xdr:col>5</xdr:col>
                    <xdr:colOff>9525</xdr:colOff>
                    <xdr:row>21</xdr:row>
                    <xdr:rowOff>114300</xdr:rowOff>
                  </from>
                  <to>
                    <xdr:col>6</xdr:col>
                    <xdr:colOff>85725</xdr:colOff>
                    <xdr:row>23</xdr:row>
                    <xdr:rowOff>38100</xdr:rowOff>
                  </to>
                </anchor>
              </controlPr>
            </control>
          </mc:Choice>
        </mc:AlternateContent>
        <mc:AlternateContent xmlns:mc="http://schemas.openxmlformats.org/markup-compatibility/2006">
          <mc:Choice Requires="x14">
            <control shapeId="107536" r:id="rId11" name="Check Box 16">
              <controlPr defaultSize="0" autoFill="0" autoLine="0" autoPict="0">
                <anchor moveWithCells="1">
                  <from>
                    <xdr:col>5</xdr:col>
                    <xdr:colOff>9525</xdr:colOff>
                    <xdr:row>23</xdr:row>
                    <xdr:rowOff>47625</xdr:rowOff>
                  </from>
                  <to>
                    <xdr:col>6</xdr:col>
                    <xdr:colOff>85725</xdr:colOff>
                    <xdr:row>25</xdr:row>
                    <xdr:rowOff>38100</xdr:rowOff>
                  </to>
                </anchor>
              </controlPr>
            </control>
          </mc:Choice>
        </mc:AlternateContent>
        <mc:AlternateContent xmlns:mc="http://schemas.openxmlformats.org/markup-compatibility/2006">
          <mc:Choice Requires="x14">
            <control shapeId="107537" r:id="rId12" name="Check Box 17">
              <controlPr defaultSize="0" autoFill="0" autoLine="0" autoPict="0">
                <anchor moveWithCells="1">
                  <from>
                    <xdr:col>5</xdr:col>
                    <xdr:colOff>9525</xdr:colOff>
                    <xdr:row>25</xdr:row>
                    <xdr:rowOff>47625</xdr:rowOff>
                  </from>
                  <to>
                    <xdr:col>6</xdr:col>
                    <xdr:colOff>85725</xdr:colOff>
                    <xdr:row>27</xdr:row>
                    <xdr:rowOff>38100</xdr:rowOff>
                  </to>
                </anchor>
              </controlPr>
            </control>
          </mc:Choice>
        </mc:AlternateContent>
        <mc:AlternateContent xmlns:mc="http://schemas.openxmlformats.org/markup-compatibility/2006">
          <mc:Choice Requires="x14">
            <control shapeId="107538" r:id="rId13" name="Check Box 18">
              <controlPr defaultSize="0" autoFill="0" autoLine="0" autoPict="0">
                <anchor moveWithCells="1">
                  <from>
                    <xdr:col>5</xdr:col>
                    <xdr:colOff>9525</xdr:colOff>
                    <xdr:row>29</xdr:row>
                    <xdr:rowOff>114300</xdr:rowOff>
                  </from>
                  <to>
                    <xdr:col>6</xdr:col>
                    <xdr:colOff>85725</xdr:colOff>
                    <xdr:row>31</xdr:row>
                    <xdr:rowOff>38100</xdr:rowOff>
                  </to>
                </anchor>
              </controlPr>
            </control>
          </mc:Choice>
        </mc:AlternateContent>
        <mc:AlternateContent xmlns:mc="http://schemas.openxmlformats.org/markup-compatibility/2006">
          <mc:Choice Requires="x14">
            <control shapeId="107539" r:id="rId14" name="Check Box 19">
              <controlPr defaultSize="0" autoFill="0" autoLine="0" autoPict="0">
                <anchor moveWithCells="1">
                  <from>
                    <xdr:col>5</xdr:col>
                    <xdr:colOff>9525</xdr:colOff>
                    <xdr:row>31</xdr:row>
                    <xdr:rowOff>47625</xdr:rowOff>
                  </from>
                  <to>
                    <xdr:col>6</xdr:col>
                    <xdr:colOff>85725</xdr:colOff>
                    <xdr:row>33</xdr:row>
                    <xdr:rowOff>38100</xdr:rowOff>
                  </to>
                </anchor>
              </controlPr>
            </control>
          </mc:Choice>
        </mc:AlternateContent>
        <mc:AlternateContent xmlns:mc="http://schemas.openxmlformats.org/markup-compatibility/2006">
          <mc:Choice Requires="x14">
            <control shapeId="107540" r:id="rId15" name="Check Box 20">
              <controlPr defaultSize="0" autoFill="0" autoLine="0" autoPict="0">
                <anchor moveWithCells="1">
                  <from>
                    <xdr:col>5</xdr:col>
                    <xdr:colOff>9525</xdr:colOff>
                    <xdr:row>33</xdr:row>
                    <xdr:rowOff>47625</xdr:rowOff>
                  </from>
                  <to>
                    <xdr:col>6</xdr:col>
                    <xdr:colOff>85725</xdr:colOff>
                    <xdr:row>35</xdr:row>
                    <xdr:rowOff>38100</xdr:rowOff>
                  </to>
                </anchor>
              </controlPr>
            </control>
          </mc:Choice>
        </mc:AlternateContent>
        <mc:AlternateContent xmlns:mc="http://schemas.openxmlformats.org/markup-compatibility/2006">
          <mc:Choice Requires="x14">
            <control shapeId="107541" r:id="rId16" name="Check Box 21">
              <controlPr defaultSize="0" autoFill="0" autoLine="0" autoPict="0">
                <anchor moveWithCells="1">
                  <from>
                    <xdr:col>5</xdr:col>
                    <xdr:colOff>9525</xdr:colOff>
                    <xdr:row>37</xdr:row>
                    <xdr:rowOff>114300</xdr:rowOff>
                  </from>
                  <to>
                    <xdr:col>6</xdr:col>
                    <xdr:colOff>85725</xdr:colOff>
                    <xdr:row>39</xdr:row>
                    <xdr:rowOff>38100</xdr:rowOff>
                  </to>
                </anchor>
              </controlPr>
            </control>
          </mc:Choice>
        </mc:AlternateContent>
        <mc:AlternateContent xmlns:mc="http://schemas.openxmlformats.org/markup-compatibility/2006">
          <mc:Choice Requires="x14">
            <control shapeId="107542" r:id="rId17" name="Check Box 22">
              <controlPr defaultSize="0" autoFill="0" autoLine="0" autoPict="0">
                <anchor moveWithCells="1">
                  <from>
                    <xdr:col>5</xdr:col>
                    <xdr:colOff>9525</xdr:colOff>
                    <xdr:row>39</xdr:row>
                    <xdr:rowOff>47625</xdr:rowOff>
                  </from>
                  <to>
                    <xdr:col>6</xdr:col>
                    <xdr:colOff>85725</xdr:colOff>
                    <xdr:row>41</xdr:row>
                    <xdr:rowOff>38100</xdr:rowOff>
                  </to>
                </anchor>
              </controlPr>
            </control>
          </mc:Choice>
        </mc:AlternateContent>
        <mc:AlternateContent xmlns:mc="http://schemas.openxmlformats.org/markup-compatibility/2006">
          <mc:Choice Requires="x14">
            <control shapeId="107543" r:id="rId18" name="Check Box 23">
              <controlPr defaultSize="0" autoFill="0" autoLine="0" autoPict="0">
                <anchor moveWithCells="1">
                  <from>
                    <xdr:col>5</xdr:col>
                    <xdr:colOff>9525</xdr:colOff>
                    <xdr:row>41</xdr:row>
                    <xdr:rowOff>47625</xdr:rowOff>
                  </from>
                  <to>
                    <xdr:col>6</xdr:col>
                    <xdr:colOff>85725</xdr:colOff>
                    <xdr:row>43</xdr:row>
                    <xdr:rowOff>38100</xdr:rowOff>
                  </to>
                </anchor>
              </controlPr>
            </control>
          </mc:Choice>
        </mc:AlternateContent>
        <mc:AlternateContent xmlns:mc="http://schemas.openxmlformats.org/markup-compatibility/2006">
          <mc:Choice Requires="x14">
            <control shapeId="107544" r:id="rId19" name="Check Box 24">
              <controlPr defaultSize="0" autoFill="0" autoLine="0" autoPict="0">
                <anchor moveWithCells="1">
                  <from>
                    <xdr:col>5</xdr:col>
                    <xdr:colOff>9525</xdr:colOff>
                    <xdr:row>45</xdr:row>
                    <xdr:rowOff>114300</xdr:rowOff>
                  </from>
                  <to>
                    <xdr:col>6</xdr:col>
                    <xdr:colOff>85725</xdr:colOff>
                    <xdr:row>47</xdr:row>
                    <xdr:rowOff>38100</xdr:rowOff>
                  </to>
                </anchor>
              </controlPr>
            </control>
          </mc:Choice>
        </mc:AlternateContent>
        <mc:AlternateContent xmlns:mc="http://schemas.openxmlformats.org/markup-compatibility/2006">
          <mc:Choice Requires="x14">
            <control shapeId="107545" r:id="rId20" name="Check Box 25">
              <controlPr defaultSize="0" autoFill="0" autoLine="0" autoPict="0">
                <anchor moveWithCells="1">
                  <from>
                    <xdr:col>5</xdr:col>
                    <xdr:colOff>9525</xdr:colOff>
                    <xdr:row>47</xdr:row>
                    <xdr:rowOff>47625</xdr:rowOff>
                  </from>
                  <to>
                    <xdr:col>6</xdr:col>
                    <xdr:colOff>85725</xdr:colOff>
                    <xdr:row>49</xdr:row>
                    <xdr:rowOff>38100</xdr:rowOff>
                  </to>
                </anchor>
              </controlPr>
            </control>
          </mc:Choice>
        </mc:AlternateContent>
        <mc:AlternateContent xmlns:mc="http://schemas.openxmlformats.org/markup-compatibility/2006">
          <mc:Choice Requires="x14">
            <control shapeId="107546" r:id="rId21" name="Check Box 26">
              <controlPr defaultSize="0" autoFill="0" autoLine="0" autoPict="0">
                <anchor moveWithCells="1">
                  <from>
                    <xdr:col>5</xdr:col>
                    <xdr:colOff>9525</xdr:colOff>
                    <xdr:row>49</xdr:row>
                    <xdr:rowOff>47625</xdr:rowOff>
                  </from>
                  <to>
                    <xdr:col>6</xdr:col>
                    <xdr:colOff>85725</xdr:colOff>
                    <xdr:row>51</xdr:row>
                    <xdr:rowOff>38100</xdr:rowOff>
                  </to>
                </anchor>
              </controlPr>
            </control>
          </mc:Choice>
        </mc:AlternateContent>
        <mc:AlternateContent xmlns:mc="http://schemas.openxmlformats.org/markup-compatibility/2006">
          <mc:Choice Requires="x14">
            <control shapeId="107547" r:id="rId22" name="Check Box 27">
              <controlPr defaultSize="0" autoFill="0" autoLine="0" autoPict="0">
                <anchor moveWithCells="1">
                  <from>
                    <xdr:col>5</xdr:col>
                    <xdr:colOff>9525</xdr:colOff>
                    <xdr:row>53</xdr:row>
                    <xdr:rowOff>114300</xdr:rowOff>
                  </from>
                  <to>
                    <xdr:col>6</xdr:col>
                    <xdr:colOff>85725</xdr:colOff>
                    <xdr:row>55</xdr:row>
                    <xdr:rowOff>38100</xdr:rowOff>
                  </to>
                </anchor>
              </controlPr>
            </control>
          </mc:Choice>
        </mc:AlternateContent>
        <mc:AlternateContent xmlns:mc="http://schemas.openxmlformats.org/markup-compatibility/2006">
          <mc:Choice Requires="x14">
            <control shapeId="107548" r:id="rId23" name="Check Box 28">
              <controlPr defaultSize="0" autoFill="0" autoLine="0" autoPict="0">
                <anchor moveWithCells="1">
                  <from>
                    <xdr:col>5</xdr:col>
                    <xdr:colOff>9525</xdr:colOff>
                    <xdr:row>55</xdr:row>
                    <xdr:rowOff>47625</xdr:rowOff>
                  </from>
                  <to>
                    <xdr:col>6</xdr:col>
                    <xdr:colOff>85725</xdr:colOff>
                    <xdr:row>57</xdr:row>
                    <xdr:rowOff>38100</xdr:rowOff>
                  </to>
                </anchor>
              </controlPr>
            </control>
          </mc:Choice>
        </mc:AlternateContent>
        <mc:AlternateContent xmlns:mc="http://schemas.openxmlformats.org/markup-compatibility/2006">
          <mc:Choice Requires="x14">
            <control shapeId="107549" r:id="rId24" name="Check Box 29">
              <controlPr defaultSize="0" autoFill="0" autoLine="0" autoPict="0">
                <anchor moveWithCells="1">
                  <from>
                    <xdr:col>5</xdr:col>
                    <xdr:colOff>9525</xdr:colOff>
                    <xdr:row>57</xdr:row>
                    <xdr:rowOff>47625</xdr:rowOff>
                  </from>
                  <to>
                    <xdr:col>6</xdr:col>
                    <xdr:colOff>85725</xdr:colOff>
                    <xdr:row>59</xdr:row>
                    <xdr:rowOff>38100</xdr:rowOff>
                  </to>
                </anchor>
              </controlPr>
            </control>
          </mc:Choice>
        </mc:AlternateContent>
        <mc:AlternateContent xmlns:mc="http://schemas.openxmlformats.org/markup-compatibility/2006">
          <mc:Choice Requires="x14">
            <control shapeId="107550" r:id="rId25" name="Check Box 30">
              <controlPr defaultSize="0" autoFill="0" autoLine="0" autoPict="0">
                <anchor moveWithCells="1">
                  <from>
                    <xdr:col>5</xdr:col>
                    <xdr:colOff>9525</xdr:colOff>
                    <xdr:row>61</xdr:row>
                    <xdr:rowOff>114300</xdr:rowOff>
                  </from>
                  <to>
                    <xdr:col>6</xdr:col>
                    <xdr:colOff>85725</xdr:colOff>
                    <xdr:row>63</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N66"/>
  <sheetViews>
    <sheetView zoomScaleNormal="100" workbookViewId="0">
      <selection activeCell="B5" sqref="B5:B43"/>
    </sheetView>
  </sheetViews>
  <sheetFormatPr defaultRowHeight="11.25" x14ac:dyDescent="0.2"/>
  <cols>
    <col min="1" max="1" width="2.7109375" style="7" customWidth="1"/>
    <col min="2" max="2" width="27.7109375" style="7" customWidth="1"/>
    <col min="3" max="3" width="4.140625" style="22" customWidth="1"/>
    <col min="4" max="4" width="1.7109375" style="7" customWidth="1"/>
    <col min="5" max="5" width="20.7109375" style="7" customWidth="1"/>
    <col min="6" max="6" width="4.28515625" style="7" customWidth="1"/>
    <col min="7" max="7" width="7.140625" style="7" customWidth="1"/>
    <col min="8" max="8" width="4.7109375" style="22" customWidth="1"/>
    <col min="9" max="9" width="20.7109375" style="7" customWidth="1"/>
    <col min="10" max="10" width="2.7109375" style="7" customWidth="1"/>
    <col min="11" max="11" width="9.140625" style="7" customWidth="1"/>
    <col min="12" max="12" width="9.140625" style="7" hidden="1" customWidth="1"/>
    <col min="13" max="13" width="9.140625" style="526" hidden="1" customWidth="1"/>
    <col min="14" max="14" width="9.140625" style="7" hidden="1" customWidth="1"/>
    <col min="15" max="16384" width="9.140625" style="7"/>
  </cols>
  <sheetData>
    <row r="1" spans="1:13" s="10" customFormat="1" ht="15" customHeight="1" x14ac:dyDescent="0.2">
      <c r="A1" s="732" t="str">
        <f>"Section B: "&amp;Submission!C17&amp;" Emissions, Production and Emissions Intensity Information"</f>
        <v>Section B:  Emissions, Production and Emissions Intensity Information</v>
      </c>
      <c r="B1" s="728"/>
      <c r="C1" s="728"/>
      <c r="D1" s="728"/>
      <c r="E1" s="728"/>
      <c r="F1" s="728"/>
      <c r="G1" s="728"/>
      <c r="H1" s="728"/>
      <c r="I1" s="728"/>
      <c r="J1" s="729"/>
      <c r="K1" s="9"/>
      <c r="L1" s="9"/>
      <c r="M1" s="525"/>
    </row>
    <row r="2" spans="1:13" s="10" customFormat="1" ht="6" customHeight="1" x14ac:dyDescent="0.2">
      <c r="A2" s="522"/>
      <c r="B2" s="109"/>
      <c r="C2" s="109"/>
      <c r="D2" s="109"/>
      <c r="E2" s="109"/>
      <c r="F2" s="109"/>
      <c r="G2" s="109"/>
      <c r="H2" s="109"/>
      <c r="I2" s="109"/>
      <c r="J2" s="106"/>
      <c r="K2" s="9"/>
      <c r="L2" s="9"/>
      <c r="M2" s="525"/>
    </row>
    <row r="3" spans="1:13" s="4" customFormat="1" ht="15" customHeight="1" x14ac:dyDescent="0.2">
      <c r="A3" s="227"/>
      <c r="B3" s="294" t="s">
        <v>165</v>
      </c>
      <c r="C3" s="149"/>
      <c r="D3" s="149"/>
      <c r="E3" s="149"/>
      <c r="F3" s="149"/>
      <c r="G3" s="149"/>
      <c r="H3" s="25"/>
      <c r="I3" s="25"/>
      <c r="J3" s="73"/>
      <c r="M3" s="524"/>
    </row>
    <row r="4" spans="1:13" s="12" customFormat="1" ht="15" customHeight="1" x14ac:dyDescent="0.2">
      <c r="A4" s="23"/>
      <c r="B4" s="497"/>
      <c r="C4" s="107"/>
      <c r="D4" s="107"/>
      <c r="E4" s="107"/>
      <c r="F4" s="107"/>
      <c r="G4" s="107"/>
      <c r="H4" s="29"/>
      <c r="I4" s="27"/>
      <c r="J4" s="28"/>
      <c r="M4" s="502" t="b">
        <f>(I32=0)</f>
        <v>1</v>
      </c>
    </row>
    <row r="5" spans="1:13" s="12" customFormat="1" ht="12" customHeight="1" x14ac:dyDescent="0.2">
      <c r="A5" s="23"/>
      <c r="B5" s="27"/>
      <c r="C5" s="29" t="s">
        <v>37</v>
      </c>
      <c r="D5" s="29"/>
      <c r="E5" s="37" t="s">
        <v>101</v>
      </c>
      <c r="F5" s="29"/>
      <c r="G5" s="29" t="s">
        <v>38</v>
      </c>
      <c r="H5" s="29"/>
      <c r="I5" s="433" t="s">
        <v>479</v>
      </c>
      <c r="J5" s="28"/>
      <c r="M5" s="502"/>
    </row>
    <row r="6" spans="1:13" s="12" customFormat="1" ht="12" customHeight="1" x14ac:dyDescent="0.25">
      <c r="A6" s="23"/>
      <c r="B6" s="53" t="s">
        <v>44</v>
      </c>
      <c r="C6" s="467"/>
      <c r="D6" s="27"/>
      <c r="E6" s="420"/>
      <c r="F6" s="52" t="s">
        <v>40</v>
      </c>
      <c r="G6" s="52">
        <f>'Section B2'!G6</f>
        <v>14800</v>
      </c>
      <c r="H6" s="29" t="s">
        <v>41</v>
      </c>
      <c r="I6" s="417">
        <f>E6*G6</f>
        <v>0</v>
      </c>
      <c r="J6" s="28"/>
      <c r="M6" s="502" t="b">
        <f>E6=""</f>
        <v>1</v>
      </c>
    </row>
    <row r="7" spans="1:13" s="12" customFormat="1" ht="9.9499999999999993" customHeight="1" x14ac:dyDescent="0.2">
      <c r="A7" s="23"/>
      <c r="B7" s="50"/>
      <c r="C7" s="29"/>
      <c r="D7" s="27"/>
      <c r="E7" s="65"/>
      <c r="F7" s="27"/>
      <c r="G7" s="29"/>
      <c r="H7" s="29"/>
      <c r="I7" s="150"/>
      <c r="J7" s="28"/>
      <c r="M7" s="502"/>
    </row>
    <row r="8" spans="1:13" s="12" customFormat="1" ht="12" customHeight="1" x14ac:dyDescent="0.25">
      <c r="A8" s="23"/>
      <c r="B8" s="53" t="s">
        <v>45</v>
      </c>
      <c r="C8" s="467"/>
      <c r="D8" s="27"/>
      <c r="E8" s="420"/>
      <c r="F8" s="52" t="s">
        <v>40</v>
      </c>
      <c r="G8" s="52">
        <f>'Section B2'!G8</f>
        <v>675</v>
      </c>
      <c r="H8" s="29" t="s">
        <v>41</v>
      </c>
      <c r="I8" s="417">
        <f>E8*G8</f>
        <v>0</v>
      </c>
      <c r="J8" s="28"/>
      <c r="M8" s="502" t="b">
        <f>E8=""</f>
        <v>1</v>
      </c>
    </row>
    <row r="9" spans="1:13" s="12" customFormat="1" ht="9.9499999999999993" customHeight="1" x14ac:dyDescent="0.2">
      <c r="A9" s="23"/>
      <c r="B9" s="50"/>
      <c r="C9" s="29"/>
      <c r="D9" s="27"/>
      <c r="E9" s="27"/>
      <c r="F9" s="27"/>
      <c r="G9" s="29"/>
      <c r="H9" s="29"/>
      <c r="I9" s="150"/>
      <c r="J9" s="28"/>
      <c r="M9" s="502"/>
    </row>
    <row r="10" spans="1:13" ht="12" customHeight="1" x14ac:dyDescent="0.25">
      <c r="A10" s="23"/>
      <c r="B10" s="53" t="s">
        <v>46</v>
      </c>
      <c r="C10" s="467"/>
      <c r="D10" s="27"/>
      <c r="E10" s="420"/>
      <c r="F10" s="52" t="s">
        <v>40</v>
      </c>
      <c r="G10" s="52">
        <f>'Section B2'!G10</f>
        <v>92</v>
      </c>
      <c r="H10" s="29" t="s">
        <v>41</v>
      </c>
      <c r="I10" s="417">
        <f>E10*G10</f>
        <v>0</v>
      </c>
      <c r="J10" s="35"/>
      <c r="M10" s="502" t="b">
        <f>E10=""</f>
        <v>1</v>
      </c>
    </row>
    <row r="11" spans="1:13" ht="9.9499999999999993" customHeight="1" x14ac:dyDescent="0.2">
      <c r="A11" s="23"/>
      <c r="B11" s="50"/>
      <c r="C11" s="29"/>
      <c r="D11" s="27"/>
      <c r="E11" s="27"/>
      <c r="F11" s="27"/>
      <c r="G11" s="29"/>
      <c r="H11" s="29"/>
      <c r="I11" s="150"/>
      <c r="J11" s="35"/>
    </row>
    <row r="12" spans="1:13" ht="12" customHeight="1" x14ac:dyDescent="0.25">
      <c r="A12" s="31"/>
      <c r="B12" s="53" t="s">
        <v>47</v>
      </c>
      <c r="C12" s="467"/>
      <c r="D12" s="27"/>
      <c r="E12" s="420"/>
      <c r="F12" s="52" t="s">
        <v>40</v>
      </c>
      <c r="G12" s="52">
        <f>'Section B2'!G12</f>
        <v>1640</v>
      </c>
      <c r="H12" s="29" t="s">
        <v>41</v>
      </c>
      <c r="I12" s="417">
        <f>E12*G12</f>
        <v>0</v>
      </c>
      <c r="J12" s="35"/>
      <c r="M12" s="502" t="b">
        <f>E12=""</f>
        <v>1</v>
      </c>
    </row>
    <row r="13" spans="1:13" ht="9.9499999999999993" customHeight="1" x14ac:dyDescent="0.2">
      <c r="A13" s="31"/>
      <c r="B13" s="45"/>
      <c r="C13" s="29"/>
      <c r="D13" s="32"/>
      <c r="E13" s="32"/>
      <c r="F13" s="32"/>
      <c r="G13" s="29"/>
      <c r="H13" s="29"/>
      <c r="I13" s="151"/>
      <c r="J13" s="35"/>
    </row>
    <row r="14" spans="1:13" ht="12" customHeight="1" x14ac:dyDescent="0.25">
      <c r="A14" s="31"/>
      <c r="B14" s="53" t="s">
        <v>48</v>
      </c>
      <c r="C14" s="467"/>
      <c r="D14" s="27"/>
      <c r="E14" s="420"/>
      <c r="F14" s="52" t="s">
        <v>40</v>
      </c>
      <c r="G14" s="52">
        <f>'Section B2'!G14</f>
        <v>3500</v>
      </c>
      <c r="H14" s="29" t="s">
        <v>41</v>
      </c>
      <c r="I14" s="417">
        <f>E14*G14</f>
        <v>0</v>
      </c>
      <c r="J14" s="35"/>
      <c r="M14" s="502" t="b">
        <f>E14=""</f>
        <v>1</v>
      </c>
    </row>
    <row r="15" spans="1:13" ht="9.9499999999999993" customHeight="1" x14ac:dyDescent="0.2">
      <c r="A15" s="31"/>
      <c r="B15" s="45"/>
      <c r="C15" s="29"/>
      <c r="D15" s="32"/>
      <c r="E15" s="32"/>
      <c r="F15" s="32"/>
      <c r="G15" s="29"/>
      <c r="H15" s="29"/>
      <c r="I15" s="151"/>
      <c r="J15" s="35"/>
    </row>
    <row r="16" spans="1:13" ht="12" customHeight="1" x14ac:dyDescent="0.25">
      <c r="A16" s="31"/>
      <c r="B16" s="53" t="s">
        <v>49</v>
      </c>
      <c r="C16" s="467"/>
      <c r="D16" s="27"/>
      <c r="E16" s="420"/>
      <c r="F16" s="52" t="s">
        <v>40</v>
      </c>
      <c r="G16" s="52">
        <f>'Section B2'!G16</f>
        <v>1100</v>
      </c>
      <c r="H16" s="29" t="s">
        <v>41</v>
      </c>
      <c r="I16" s="417">
        <f>E16*G16</f>
        <v>0</v>
      </c>
      <c r="J16" s="35"/>
      <c r="M16" s="502" t="b">
        <f>E16=""</f>
        <v>1</v>
      </c>
    </row>
    <row r="17" spans="1:13" ht="9.9499999999999993" customHeight="1" x14ac:dyDescent="0.2">
      <c r="A17" s="31"/>
      <c r="B17" s="45"/>
      <c r="C17" s="29"/>
      <c r="D17" s="32"/>
      <c r="E17" s="32"/>
      <c r="F17" s="32"/>
      <c r="G17" s="29"/>
      <c r="H17" s="29"/>
      <c r="I17" s="151"/>
      <c r="J17" s="35"/>
    </row>
    <row r="18" spans="1:13" ht="12" customHeight="1" x14ac:dyDescent="0.25">
      <c r="A18" s="31"/>
      <c r="B18" s="53" t="s">
        <v>50</v>
      </c>
      <c r="C18" s="467"/>
      <c r="D18" s="27"/>
      <c r="E18" s="420"/>
      <c r="F18" s="52" t="s">
        <v>40</v>
      </c>
      <c r="G18" s="52">
        <f>'Section B2'!G18</f>
        <v>1430</v>
      </c>
      <c r="H18" s="29" t="s">
        <v>41</v>
      </c>
      <c r="I18" s="417">
        <f>E18*G18</f>
        <v>0</v>
      </c>
      <c r="J18" s="35"/>
      <c r="M18" s="502" t="b">
        <f>E18=""</f>
        <v>1</v>
      </c>
    </row>
    <row r="19" spans="1:13" ht="9.9499999999999993" customHeight="1" x14ac:dyDescent="0.2">
      <c r="A19" s="31"/>
      <c r="B19" s="45"/>
      <c r="C19" s="29"/>
      <c r="D19" s="32"/>
      <c r="E19" s="32"/>
      <c r="F19" s="32"/>
      <c r="G19" s="29"/>
      <c r="H19" s="29"/>
      <c r="I19" s="151"/>
      <c r="J19" s="35"/>
    </row>
    <row r="20" spans="1:13" ht="12" customHeight="1" x14ac:dyDescent="0.25">
      <c r="A20" s="31"/>
      <c r="B20" s="53" t="s">
        <v>51</v>
      </c>
      <c r="C20" s="467"/>
      <c r="D20" s="27"/>
      <c r="E20" s="420"/>
      <c r="F20" s="52" t="s">
        <v>40</v>
      </c>
      <c r="G20" s="52">
        <f>'Section B2'!G20</f>
        <v>353</v>
      </c>
      <c r="H20" s="29" t="s">
        <v>41</v>
      </c>
      <c r="I20" s="417">
        <f>E20*G20</f>
        <v>0</v>
      </c>
      <c r="J20" s="35"/>
      <c r="M20" s="502" t="b">
        <f>E20=""</f>
        <v>1</v>
      </c>
    </row>
    <row r="21" spans="1:13" ht="9.9499999999999993" customHeight="1" x14ac:dyDescent="0.2">
      <c r="A21" s="31"/>
      <c r="B21" s="45"/>
      <c r="C21" s="29"/>
      <c r="D21" s="32"/>
      <c r="E21" s="32"/>
      <c r="F21" s="32"/>
      <c r="G21" s="29"/>
      <c r="H21" s="29"/>
      <c r="I21" s="151"/>
      <c r="J21" s="35"/>
    </row>
    <row r="22" spans="1:13" ht="12" customHeight="1" x14ac:dyDescent="0.25">
      <c r="A22" s="31"/>
      <c r="B22" s="53" t="s">
        <v>52</v>
      </c>
      <c r="C22" s="467"/>
      <c r="D22" s="27"/>
      <c r="E22" s="420"/>
      <c r="F22" s="52" t="s">
        <v>40</v>
      </c>
      <c r="G22" s="52">
        <f>'Section B2'!G22</f>
        <v>4470</v>
      </c>
      <c r="H22" s="29" t="s">
        <v>41</v>
      </c>
      <c r="I22" s="417">
        <f>E22*G22</f>
        <v>0</v>
      </c>
      <c r="J22" s="35"/>
      <c r="M22" s="502" t="b">
        <f>E22=""</f>
        <v>1</v>
      </c>
    </row>
    <row r="23" spans="1:13" ht="9.9499999999999993" customHeight="1" x14ac:dyDescent="0.2">
      <c r="A23" s="31"/>
      <c r="B23" s="45"/>
      <c r="C23" s="29"/>
      <c r="D23" s="32"/>
      <c r="E23" s="32"/>
      <c r="F23" s="32"/>
      <c r="G23" s="29"/>
      <c r="H23" s="29"/>
      <c r="I23" s="151"/>
      <c r="J23" s="35"/>
    </row>
    <row r="24" spans="1:13" ht="12" customHeight="1" x14ac:dyDescent="0.25">
      <c r="A24" s="31"/>
      <c r="B24" s="53" t="s">
        <v>53</v>
      </c>
      <c r="C24" s="467"/>
      <c r="D24" s="27"/>
      <c r="E24" s="420"/>
      <c r="F24" s="52" t="s">
        <v>40</v>
      </c>
      <c r="G24" s="52">
        <f>'Section B2'!G24</f>
        <v>124</v>
      </c>
      <c r="H24" s="29" t="s">
        <v>41</v>
      </c>
      <c r="I24" s="417">
        <f>E24*G24</f>
        <v>0</v>
      </c>
      <c r="J24" s="35"/>
      <c r="M24" s="502" t="b">
        <f>E24=""</f>
        <v>1</v>
      </c>
    </row>
    <row r="25" spans="1:13" ht="9.9499999999999993" customHeight="1" x14ac:dyDescent="0.2">
      <c r="A25" s="31"/>
      <c r="B25" s="45"/>
      <c r="C25" s="29"/>
      <c r="D25" s="32"/>
      <c r="E25" s="38"/>
      <c r="F25" s="32"/>
      <c r="G25" s="29"/>
      <c r="H25" s="29"/>
      <c r="I25" s="151"/>
      <c r="J25" s="35"/>
    </row>
    <row r="26" spans="1:13" ht="12" customHeight="1" x14ac:dyDescent="0.25">
      <c r="A26" s="31"/>
      <c r="B26" s="53" t="s">
        <v>54</v>
      </c>
      <c r="C26" s="467"/>
      <c r="D26" s="27"/>
      <c r="E26" s="420"/>
      <c r="F26" s="52" t="s">
        <v>40</v>
      </c>
      <c r="G26" s="52">
        <f>'Section B2'!G26</f>
        <v>3220</v>
      </c>
      <c r="H26" s="29" t="s">
        <v>41</v>
      </c>
      <c r="I26" s="417">
        <f>E26*G26</f>
        <v>0</v>
      </c>
      <c r="J26" s="35"/>
      <c r="M26" s="502" t="b">
        <f>E26=""</f>
        <v>1</v>
      </c>
    </row>
    <row r="27" spans="1:13" ht="9.9499999999999993" customHeight="1" x14ac:dyDescent="0.2">
      <c r="A27" s="31"/>
      <c r="B27" s="45"/>
      <c r="C27" s="29"/>
      <c r="D27" s="32"/>
      <c r="E27" s="32"/>
      <c r="F27" s="32"/>
      <c r="G27" s="29"/>
      <c r="H27" s="29"/>
      <c r="I27" s="151"/>
      <c r="J27" s="35"/>
    </row>
    <row r="28" spans="1:13" ht="12" customHeight="1" x14ac:dyDescent="0.25">
      <c r="A28" s="31"/>
      <c r="B28" s="53" t="s">
        <v>55</v>
      </c>
      <c r="C28" s="467"/>
      <c r="D28" s="27"/>
      <c r="E28" s="420"/>
      <c r="F28" s="52" t="s">
        <v>40</v>
      </c>
      <c r="G28" s="52">
        <f>'Section B2'!G28</f>
        <v>9810</v>
      </c>
      <c r="H28" s="29" t="s">
        <v>41</v>
      </c>
      <c r="I28" s="417">
        <f>E28*G28</f>
        <v>0</v>
      </c>
      <c r="J28" s="35"/>
      <c r="M28" s="502" t="b">
        <f>E28=""</f>
        <v>1</v>
      </c>
    </row>
    <row r="29" spans="1:13" ht="9.9499999999999993" customHeight="1" x14ac:dyDescent="0.2">
      <c r="A29" s="31"/>
      <c r="B29" s="45"/>
      <c r="C29" s="29"/>
      <c r="D29" s="32"/>
      <c r="E29" s="38"/>
      <c r="F29" s="32"/>
      <c r="G29" s="29"/>
      <c r="H29" s="29"/>
      <c r="I29" s="151"/>
      <c r="J29" s="35"/>
    </row>
    <row r="30" spans="1:13" ht="12" customHeight="1" x14ac:dyDescent="0.25">
      <c r="A30" s="31"/>
      <c r="B30" s="53" t="s">
        <v>56</v>
      </c>
      <c r="C30" s="467"/>
      <c r="D30" s="27"/>
      <c r="E30" s="420"/>
      <c r="F30" s="52" t="s">
        <v>40</v>
      </c>
      <c r="G30" s="52">
        <f>'Section B2'!G30</f>
        <v>693</v>
      </c>
      <c r="H30" s="29" t="s">
        <v>41</v>
      </c>
      <c r="I30" s="417">
        <f>E30*G30</f>
        <v>0</v>
      </c>
      <c r="J30" s="35"/>
      <c r="M30" s="502" t="b">
        <f>E30=""</f>
        <v>1</v>
      </c>
    </row>
    <row r="31" spans="1:13" ht="9.9499999999999993" customHeight="1" x14ac:dyDescent="0.2">
      <c r="A31" s="31"/>
      <c r="B31" s="32"/>
      <c r="C31" s="29"/>
      <c r="D31" s="32"/>
      <c r="E31" s="32"/>
      <c r="F31" s="32"/>
      <c r="G31" s="29"/>
      <c r="H31" s="29"/>
      <c r="I31" s="151"/>
      <c r="J31" s="35"/>
    </row>
    <row r="32" spans="1:13" ht="12" customHeight="1" x14ac:dyDescent="0.2">
      <c r="A32" s="31"/>
      <c r="B32" s="32"/>
      <c r="C32" s="774" t="s">
        <v>171</v>
      </c>
      <c r="D32" s="768"/>
      <c r="E32" s="768"/>
      <c r="F32" s="768"/>
      <c r="G32" s="768"/>
      <c r="H32" s="768"/>
      <c r="I32" s="417">
        <f>SUM(I30,I28,I26,I24,I22,I20,I18,I16,I14,I12,I10,I8,I6)</f>
        <v>0</v>
      </c>
      <c r="J32" s="35"/>
    </row>
    <row r="33" spans="1:13" ht="9.9499999999999993" customHeight="1" x14ac:dyDescent="0.2">
      <c r="A33" s="31"/>
      <c r="B33" s="33"/>
      <c r="C33" s="70"/>
      <c r="D33" s="109"/>
      <c r="E33" s="109"/>
      <c r="F33" s="109"/>
      <c r="G33" s="109"/>
      <c r="H33" s="109"/>
      <c r="I33" s="61"/>
      <c r="J33" s="35"/>
    </row>
    <row r="34" spans="1:13" s="12" customFormat="1" ht="12" customHeight="1" x14ac:dyDescent="0.2">
      <c r="A34" s="23"/>
      <c r="B34" s="772" t="s">
        <v>182</v>
      </c>
      <c r="C34" s="773"/>
      <c r="D34" s="773"/>
      <c r="E34" s="773"/>
      <c r="F34" s="773"/>
      <c r="G34" s="27"/>
      <c r="H34" s="29"/>
      <c r="I34" s="27"/>
      <c r="J34" s="28"/>
      <c r="M34" s="502"/>
    </row>
    <row r="35" spans="1:13" s="12" customFormat="1" ht="9.9499999999999993" customHeight="1" x14ac:dyDescent="0.2">
      <c r="A35" s="23"/>
      <c r="B35" s="63"/>
      <c r="C35" s="107"/>
      <c r="D35" s="107"/>
      <c r="E35" s="107"/>
      <c r="F35" s="107"/>
      <c r="G35" s="27"/>
      <c r="H35" s="29"/>
      <c r="I35" s="27"/>
      <c r="J35" s="28"/>
      <c r="M35" s="502"/>
    </row>
    <row r="36" spans="1:13" s="12" customFormat="1" ht="12" customHeight="1" x14ac:dyDescent="0.2">
      <c r="A36" s="23"/>
      <c r="B36" s="497"/>
      <c r="C36" s="107"/>
      <c r="D36" s="107"/>
      <c r="E36" s="107"/>
      <c r="F36" s="107"/>
      <c r="G36" s="107"/>
      <c r="H36" s="29"/>
      <c r="I36" s="27"/>
      <c r="J36" s="28"/>
      <c r="M36" s="502" t="b">
        <f>(I64=0)</f>
        <v>1</v>
      </c>
    </row>
    <row r="37" spans="1:13" s="12" customFormat="1" ht="12" customHeight="1" x14ac:dyDescent="0.2">
      <c r="A37" s="23"/>
      <c r="B37" s="27"/>
      <c r="C37" s="29" t="s">
        <v>37</v>
      </c>
      <c r="D37" s="29"/>
      <c r="E37" s="37" t="s">
        <v>101</v>
      </c>
      <c r="F37" s="29"/>
      <c r="G37" s="29" t="s">
        <v>38</v>
      </c>
      <c r="H37" s="29"/>
      <c r="I37" s="433" t="s">
        <v>479</v>
      </c>
      <c r="J37" s="28"/>
      <c r="M37" s="502"/>
    </row>
    <row r="38" spans="1:13" s="12" customFormat="1" ht="12" customHeight="1" x14ac:dyDescent="0.25">
      <c r="A38" s="23"/>
      <c r="B38" s="53" t="s">
        <v>44</v>
      </c>
      <c r="C38" s="467"/>
      <c r="D38" s="27"/>
      <c r="E38" s="420"/>
      <c r="F38" s="52" t="s">
        <v>40</v>
      </c>
      <c r="G38" s="52">
        <f>'Section B2'!G38</f>
        <v>14800</v>
      </c>
      <c r="H38" s="29" t="s">
        <v>41</v>
      </c>
      <c r="I38" s="417">
        <f>E38*G38</f>
        <v>0</v>
      </c>
      <c r="J38" s="28"/>
      <c r="M38" s="502" t="b">
        <f>E38=""</f>
        <v>1</v>
      </c>
    </row>
    <row r="39" spans="1:13" s="12" customFormat="1" ht="9.9499999999999993" customHeight="1" x14ac:dyDescent="0.2">
      <c r="A39" s="23"/>
      <c r="B39" s="50"/>
      <c r="C39" s="29"/>
      <c r="D39" s="27"/>
      <c r="E39" s="65"/>
      <c r="F39" s="27"/>
      <c r="G39" s="29"/>
      <c r="H39" s="29"/>
      <c r="I39" s="150"/>
      <c r="J39" s="28"/>
      <c r="M39" s="502"/>
    </row>
    <row r="40" spans="1:13" s="12" customFormat="1" ht="12" customHeight="1" x14ac:dyDescent="0.25">
      <c r="A40" s="23"/>
      <c r="B40" s="53" t="s">
        <v>45</v>
      </c>
      <c r="C40" s="467"/>
      <c r="D40" s="27"/>
      <c r="E40" s="420"/>
      <c r="F40" s="52" t="s">
        <v>40</v>
      </c>
      <c r="G40" s="52">
        <f>'Section B2'!G40</f>
        <v>675</v>
      </c>
      <c r="H40" s="29" t="s">
        <v>41</v>
      </c>
      <c r="I40" s="417">
        <f>E40*G40</f>
        <v>0</v>
      </c>
      <c r="J40" s="28"/>
      <c r="M40" s="502" t="b">
        <f>E40=""</f>
        <v>1</v>
      </c>
    </row>
    <row r="41" spans="1:13" s="12" customFormat="1" ht="9.9499999999999993" customHeight="1" x14ac:dyDescent="0.2">
      <c r="A41" s="23"/>
      <c r="B41" s="50"/>
      <c r="C41" s="29"/>
      <c r="D41" s="27"/>
      <c r="E41" s="27"/>
      <c r="F41" s="27"/>
      <c r="G41" s="29"/>
      <c r="H41" s="29"/>
      <c r="I41" s="150"/>
      <c r="J41" s="28"/>
      <c r="M41" s="526"/>
    </row>
    <row r="42" spans="1:13" ht="12" customHeight="1" x14ac:dyDescent="0.25">
      <c r="A42" s="23"/>
      <c r="B42" s="53" t="s">
        <v>46</v>
      </c>
      <c r="C42" s="467"/>
      <c r="D42" s="27"/>
      <c r="E42" s="420"/>
      <c r="F42" s="52" t="s">
        <v>40</v>
      </c>
      <c r="G42" s="52">
        <f>'Section B2'!G42</f>
        <v>92</v>
      </c>
      <c r="H42" s="29" t="s">
        <v>41</v>
      </c>
      <c r="I42" s="417">
        <f>E42*G42</f>
        <v>0</v>
      </c>
      <c r="J42" s="35"/>
      <c r="M42" s="502" t="b">
        <f>E42=""</f>
        <v>1</v>
      </c>
    </row>
    <row r="43" spans="1:13" ht="9.9499999999999993" customHeight="1" x14ac:dyDescent="0.2">
      <c r="A43" s="23"/>
      <c r="B43" s="50"/>
      <c r="C43" s="29"/>
      <c r="D43" s="27"/>
      <c r="E43" s="27"/>
      <c r="F43" s="27"/>
      <c r="G43" s="29"/>
      <c r="H43" s="29"/>
      <c r="I43" s="150"/>
      <c r="J43" s="35"/>
    </row>
    <row r="44" spans="1:13" ht="12" customHeight="1" x14ac:dyDescent="0.25">
      <c r="A44" s="31"/>
      <c r="B44" s="53" t="s">
        <v>47</v>
      </c>
      <c r="C44" s="467"/>
      <c r="D44" s="27"/>
      <c r="E44" s="420"/>
      <c r="F44" s="52" t="s">
        <v>40</v>
      </c>
      <c r="G44" s="52">
        <f>'Section B2'!G44</f>
        <v>1640</v>
      </c>
      <c r="H44" s="29" t="s">
        <v>41</v>
      </c>
      <c r="I44" s="417">
        <f>E44*G44</f>
        <v>0</v>
      </c>
      <c r="J44" s="35"/>
      <c r="M44" s="502" t="b">
        <f>E44=""</f>
        <v>1</v>
      </c>
    </row>
    <row r="45" spans="1:13" ht="9.9499999999999993" customHeight="1" x14ac:dyDescent="0.2">
      <c r="A45" s="31"/>
      <c r="B45" s="45"/>
      <c r="C45" s="29"/>
      <c r="D45" s="32"/>
      <c r="E45" s="32"/>
      <c r="F45" s="32"/>
      <c r="G45" s="29"/>
      <c r="H45" s="29"/>
      <c r="I45" s="151"/>
      <c r="J45" s="35"/>
    </row>
    <row r="46" spans="1:13" ht="12" customHeight="1" x14ac:dyDescent="0.25">
      <c r="A46" s="31"/>
      <c r="B46" s="53" t="s">
        <v>48</v>
      </c>
      <c r="C46" s="467"/>
      <c r="D46" s="27"/>
      <c r="E46" s="420"/>
      <c r="F46" s="52" t="s">
        <v>40</v>
      </c>
      <c r="G46" s="52">
        <f>'Section B2'!G46</f>
        <v>3500</v>
      </c>
      <c r="H46" s="29" t="s">
        <v>41</v>
      </c>
      <c r="I46" s="417">
        <f>E46*G46</f>
        <v>0</v>
      </c>
      <c r="J46" s="35"/>
      <c r="M46" s="502" t="b">
        <f>E46=""</f>
        <v>1</v>
      </c>
    </row>
    <row r="47" spans="1:13" ht="9.9499999999999993" customHeight="1" x14ac:dyDescent="0.2">
      <c r="A47" s="31"/>
      <c r="B47" s="45"/>
      <c r="C47" s="29"/>
      <c r="D47" s="32"/>
      <c r="E47" s="32"/>
      <c r="F47" s="32"/>
      <c r="G47" s="29"/>
      <c r="H47" s="29"/>
      <c r="I47" s="151"/>
      <c r="J47" s="35"/>
    </row>
    <row r="48" spans="1:13" ht="12" customHeight="1" x14ac:dyDescent="0.25">
      <c r="A48" s="31"/>
      <c r="B48" s="53" t="s">
        <v>49</v>
      </c>
      <c r="C48" s="467"/>
      <c r="D48" s="27"/>
      <c r="E48" s="420"/>
      <c r="F48" s="52" t="s">
        <v>40</v>
      </c>
      <c r="G48" s="52">
        <f>'Section B2'!G48</f>
        <v>1100</v>
      </c>
      <c r="H48" s="29" t="s">
        <v>41</v>
      </c>
      <c r="I48" s="417">
        <f>E48*G48</f>
        <v>0</v>
      </c>
      <c r="J48" s="35"/>
      <c r="M48" s="502" t="b">
        <f>E48=""</f>
        <v>1</v>
      </c>
    </row>
    <row r="49" spans="1:13" ht="9.9499999999999993" customHeight="1" x14ac:dyDescent="0.2">
      <c r="A49" s="31"/>
      <c r="B49" s="45"/>
      <c r="C49" s="29"/>
      <c r="D49" s="32"/>
      <c r="E49" s="32"/>
      <c r="F49" s="32"/>
      <c r="G49" s="29"/>
      <c r="H49" s="29"/>
      <c r="I49" s="151"/>
      <c r="J49" s="35"/>
    </row>
    <row r="50" spans="1:13" ht="12" customHeight="1" x14ac:dyDescent="0.25">
      <c r="A50" s="31"/>
      <c r="B50" s="53" t="s">
        <v>50</v>
      </c>
      <c r="C50" s="467"/>
      <c r="D50" s="27"/>
      <c r="E50" s="420"/>
      <c r="F50" s="52" t="s">
        <v>40</v>
      </c>
      <c r="G50" s="52">
        <f>'Section B2'!G50</f>
        <v>1430</v>
      </c>
      <c r="H50" s="29" t="s">
        <v>41</v>
      </c>
      <c r="I50" s="417">
        <f>E50*G50</f>
        <v>0</v>
      </c>
      <c r="J50" s="35"/>
      <c r="M50" s="502" t="b">
        <f>E50=""</f>
        <v>1</v>
      </c>
    </row>
    <row r="51" spans="1:13" ht="9.9499999999999993" customHeight="1" x14ac:dyDescent="0.2">
      <c r="A51" s="31"/>
      <c r="B51" s="45"/>
      <c r="C51" s="29"/>
      <c r="D51" s="32"/>
      <c r="E51" s="32"/>
      <c r="F51" s="32"/>
      <c r="G51" s="29"/>
      <c r="H51" s="29"/>
      <c r="I51" s="151"/>
      <c r="J51" s="35"/>
    </row>
    <row r="52" spans="1:13" ht="12" customHeight="1" x14ac:dyDescent="0.25">
      <c r="A52" s="31"/>
      <c r="B52" s="53" t="s">
        <v>51</v>
      </c>
      <c r="C52" s="467"/>
      <c r="D52" s="27"/>
      <c r="E52" s="420"/>
      <c r="F52" s="52" t="s">
        <v>40</v>
      </c>
      <c r="G52" s="52">
        <f>'Section B2'!G52</f>
        <v>353</v>
      </c>
      <c r="H52" s="29" t="s">
        <v>41</v>
      </c>
      <c r="I52" s="417">
        <f>E52*G52</f>
        <v>0</v>
      </c>
      <c r="J52" s="35"/>
      <c r="M52" s="502" t="b">
        <f>E52=""</f>
        <v>1</v>
      </c>
    </row>
    <row r="53" spans="1:13" ht="9.9499999999999993" customHeight="1" x14ac:dyDescent="0.2">
      <c r="A53" s="31"/>
      <c r="B53" s="45"/>
      <c r="C53" s="29"/>
      <c r="D53" s="32"/>
      <c r="E53" s="32"/>
      <c r="F53" s="32"/>
      <c r="G53" s="29"/>
      <c r="H53" s="29"/>
      <c r="I53" s="151"/>
      <c r="J53" s="35"/>
    </row>
    <row r="54" spans="1:13" ht="12" customHeight="1" x14ac:dyDescent="0.25">
      <c r="A54" s="31"/>
      <c r="B54" s="53" t="s">
        <v>52</v>
      </c>
      <c r="C54" s="467"/>
      <c r="D54" s="27"/>
      <c r="E54" s="420"/>
      <c r="F54" s="52" t="s">
        <v>40</v>
      </c>
      <c r="G54" s="52">
        <f>'Section B2'!G54</f>
        <v>4470</v>
      </c>
      <c r="H54" s="29" t="s">
        <v>41</v>
      </c>
      <c r="I54" s="417">
        <f>E54*G54</f>
        <v>0</v>
      </c>
      <c r="J54" s="35"/>
      <c r="M54" s="502" t="b">
        <f>E54=""</f>
        <v>1</v>
      </c>
    </row>
    <row r="55" spans="1:13" ht="9.9499999999999993" customHeight="1" x14ac:dyDescent="0.2">
      <c r="A55" s="31"/>
      <c r="B55" s="45"/>
      <c r="C55" s="29"/>
      <c r="D55" s="32"/>
      <c r="E55" s="32"/>
      <c r="F55" s="32"/>
      <c r="G55" s="29"/>
      <c r="H55" s="29"/>
      <c r="I55" s="151"/>
      <c r="J55" s="35"/>
    </row>
    <row r="56" spans="1:13" ht="12" customHeight="1" x14ac:dyDescent="0.25">
      <c r="A56" s="31"/>
      <c r="B56" s="53" t="s">
        <v>53</v>
      </c>
      <c r="C56" s="467"/>
      <c r="D56" s="27"/>
      <c r="E56" s="420"/>
      <c r="F56" s="52" t="s">
        <v>40</v>
      </c>
      <c r="G56" s="52">
        <f>'Section B2'!G56</f>
        <v>124</v>
      </c>
      <c r="H56" s="29" t="s">
        <v>41</v>
      </c>
      <c r="I56" s="417">
        <f>E56*G56</f>
        <v>0</v>
      </c>
      <c r="J56" s="35"/>
      <c r="M56" s="502" t="b">
        <f>E56=""</f>
        <v>1</v>
      </c>
    </row>
    <row r="57" spans="1:13" ht="9.9499999999999993" customHeight="1" x14ac:dyDescent="0.2">
      <c r="A57" s="31"/>
      <c r="B57" s="45"/>
      <c r="C57" s="29"/>
      <c r="D57" s="32"/>
      <c r="E57" s="38"/>
      <c r="F57" s="32"/>
      <c r="G57" s="29"/>
      <c r="H57" s="29"/>
      <c r="I57" s="151"/>
      <c r="J57" s="35"/>
    </row>
    <row r="58" spans="1:13" ht="12" customHeight="1" x14ac:dyDescent="0.25">
      <c r="A58" s="31"/>
      <c r="B58" s="53" t="s">
        <v>54</v>
      </c>
      <c r="C58" s="467"/>
      <c r="D58" s="27"/>
      <c r="E58" s="420"/>
      <c r="F58" s="52" t="s">
        <v>40</v>
      </c>
      <c r="G58" s="52">
        <f>'Section B2'!G58</f>
        <v>3220</v>
      </c>
      <c r="H58" s="29" t="s">
        <v>41</v>
      </c>
      <c r="I58" s="417">
        <f>E58*G58</f>
        <v>0</v>
      </c>
      <c r="J58" s="35"/>
      <c r="M58" s="502" t="b">
        <f>E58=""</f>
        <v>1</v>
      </c>
    </row>
    <row r="59" spans="1:13" ht="9.9499999999999993" customHeight="1" x14ac:dyDescent="0.2">
      <c r="A59" s="31"/>
      <c r="B59" s="45"/>
      <c r="C59" s="29"/>
      <c r="D59" s="32"/>
      <c r="E59" s="32"/>
      <c r="F59" s="32"/>
      <c r="G59" s="29"/>
      <c r="H59" s="29"/>
      <c r="I59" s="151"/>
      <c r="J59" s="35"/>
    </row>
    <row r="60" spans="1:13" ht="12" customHeight="1" x14ac:dyDescent="0.25">
      <c r="A60" s="31"/>
      <c r="B60" s="53" t="s">
        <v>55</v>
      </c>
      <c r="C60" s="467"/>
      <c r="D60" s="27"/>
      <c r="E60" s="420"/>
      <c r="F60" s="52" t="s">
        <v>40</v>
      </c>
      <c r="G60" s="52">
        <f>'Section B2'!G60</f>
        <v>9810</v>
      </c>
      <c r="H60" s="29" t="s">
        <v>41</v>
      </c>
      <c r="I60" s="417">
        <f>E60*G60</f>
        <v>0</v>
      </c>
      <c r="J60" s="35"/>
      <c r="M60" s="502" t="b">
        <f>E60=""</f>
        <v>1</v>
      </c>
    </row>
    <row r="61" spans="1:13" ht="9.9499999999999993" customHeight="1" x14ac:dyDescent="0.2">
      <c r="A61" s="31"/>
      <c r="B61" s="45"/>
      <c r="C61" s="29"/>
      <c r="D61" s="32"/>
      <c r="E61" s="38"/>
      <c r="F61" s="32"/>
      <c r="G61" s="29"/>
      <c r="H61" s="29"/>
      <c r="I61" s="151"/>
      <c r="J61" s="35"/>
    </row>
    <row r="62" spans="1:13" ht="12" customHeight="1" x14ac:dyDescent="0.25">
      <c r="A62" s="31"/>
      <c r="B62" s="53" t="s">
        <v>56</v>
      </c>
      <c r="C62" s="467"/>
      <c r="D62" s="27"/>
      <c r="E62" s="420"/>
      <c r="F62" s="52" t="s">
        <v>40</v>
      </c>
      <c r="G62" s="52">
        <f>'Section B2'!G62</f>
        <v>693</v>
      </c>
      <c r="H62" s="29" t="s">
        <v>41</v>
      </c>
      <c r="I62" s="417">
        <f>E62*G62</f>
        <v>0</v>
      </c>
      <c r="J62" s="35"/>
      <c r="M62" s="502" t="b">
        <f>E62=""</f>
        <v>1</v>
      </c>
    </row>
    <row r="63" spans="1:13" ht="9.9499999999999993" customHeight="1" x14ac:dyDescent="0.2">
      <c r="A63" s="31"/>
      <c r="B63" s="32"/>
      <c r="C63" s="29"/>
      <c r="D63" s="32"/>
      <c r="E63" s="32"/>
      <c r="F63" s="32"/>
      <c r="G63" s="32"/>
      <c r="H63" s="29"/>
      <c r="I63" s="151"/>
      <c r="J63" s="35"/>
    </row>
    <row r="64" spans="1:13" ht="12" customHeight="1" x14ac:dyDescent="0.2">
      <c r="A64" s="31"/>
      <c r="B64" s="32"/>
      <c r="C64" s="774" t="s">
        <v>172</v>
      </c>
      <c r="D64" s="768"/>
      <c r="E64" s="768"/>
      <c r="F64" s="768"/>
      <c r="G64" s="768"/>
      <c r="H64" s="768"/>
      <c r="I64" s="417">
        <f>SUM(I62,I60,I58,I56,I54,I52,I50,I48,I46,I44,I42,I40,I38)</f>
        <v>0</v>
      </c>
      <c r="J64" s="35"/>
    </row>
    <row r="65" spans="1:10" x14ac:dyDescent="0.2">
      <c r="A65" s="31"/>
      <c r="B65" s="32"/>
      <c r="C65" s="29"/>
      <c r="D65" s="32"/>
      <c r="E65" s="32"/>
      <c r="F65" s="32"/>
      <c r="G65" s="32"/>
      <c r="H65" s="29"/>
      <c r="I65" s="32"/>
      <c r="J65" s="35"/>
    </row>
    <row r="66" spans="1:10" ht="13.5" thickBot="1" x14ac:dyDescent="0.25">
      <c r="A66" s="40"/>
      <c r="B66" s="648" t="str">
        <f>LEFT(CONCATENATE(Submission!$C$17," - ", 'Section A1'!$B$5),95)</f>
        <v xml:space="preserve"> - </v>
      </c>
      <c r="C66" s="649"/>
      <c r="D66" s="650"/>
      <c r="E66" s="650"/>
      <c r="F66" s="650"/>
      <c r="G66" s="650"/>
      <c r="H66" s="649"/>
      <c r="I66" s="651"/>
      <c r="J66" s="43"/>
    </row>
  </sheetData>
  <sheetProtection password="EBAD" sheet="1"/>
  <mergeCells count="4">
    <mergeCell ref="B34:F34"/>
    <mergeCell ref="C64:H64"/>
    <mergeCell ref="C32:H32"/>
    <mergeCell ref="A1:J1"/>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9027" r:id="rId4" name="Check Box 3">
              <controlPr defaultSize="0" autoFill="0" autoLine="0" autoPict="0">
                <anchor moveWithCells="1">
                  <from>
                    <xdr:col>2</xdr:col>
                    <xdr:colOff>0</xdr:colOff>
                    <xdr:row>4</xdr:row>
                    <xdr:rowOff>114300</xdr:rowOff>
                  </from>
                  <to>
                    <xdr:col>3</xdr:col>
                    <xdr:colOff>28575</xdr:colOff>
                    <xdr:row>6</xdr:row>
                    <xdr:rowOff>28575</xdr:rowOff>
                  </to>
                </anchor>
              </controlPr>
            </control>
          </mc:Choice>
        </mc:AlternateContent>
        <mc:AlternateContent xmlns:mc="http://schemas.openxmlformats.org/markup-compatibility/2006">
          <mc:Choice Requires="x14">
            <control shapeId="129028" r:id="rId5" name="Check Box 4">
              <controlPr defaultSize="0" autoFill="0" autoLine="0" autoPict="0">
                <anchor moveWithCells="1">
                  <from>
                    <xdr:col>2</xdr:col>
                    <xdr:colOff>0</xdr:colOff>
                    <xdr:row>6</xdr:row>
                    <xdr:rowOff>85725</xdr:rowOff>
                  </from>
                  <to>
                    <xdr:col>3</xdr:col>
                    <xdr:colOff>28575</xdr:colOff>
                    <xdr:row>8</xdr:row>
                    <xdr:rowOff>28575</xdr:rowOff>
                  </to>
                </anchor>
              </controlPr>
            </control>
          </mc:Choice>
        </mc:AlternateContent>
        <mc:AlternateContent xmlns:mc="http://schemas.openxmlformats.org/markup-compatibility/2006">
          <mc:Choice Requires="x14">
            <control shapeId="129029" r:id="rId6" name="Check Box 5">
              <controlPr defaultSize="0" autoFill="0" autoLine="0" autoPict="0">
                <anchor moveWithCells="1">
                  <from>
                    <xdr:col>2</xdr:col>
                    <xdr:colOff>0</xdr:colOff>
                    <xdr:row>8</xdr:row>
                    <xdr:rowOff>85725</xdr:rowOff>
                  </from>
                  <to>
                    <xdr:col>3</xdr:col>
                    <xdr:colOff>28575</xdr:colOff>
                    <xdr:row>10</xdr:row>
                    <xdr:rowOff>28575</xdr:rowOff>
                  </to>
                </anchor>
              </controlPr>
            </control>
          </mc:Choice>
        </mc:AlternateContent>
        <mc:AlternateContent xmlns:mc="http://schemas.openxmlformats.org/markup-compatibility/2006">
          <mc:Choice Requires="x14">
            <control shapeId="129030" r:id="rId7" name="Check Box 6">
              <controlPr defaultSize="0" autoFill="0" autoLine="0" autoPict="0">
                <anchor moveWithCells="1">
                  <from>
                    <xdr:col>2</xdr:col>
                    <xdr:colOff>0</xdr:colOff>
                    <xdr:row>10</xdr:row>
                    <xdr:rowOff>85725</xdr:rowOff>
                  </from>
                  <to>
                    <xdr:col>3</xdr:col>
                    <xdr:colOff>28575</xdr:colOff>
                    <xdr:row>12</xdr:row>
                    <xdr:rowOff>28575</xdr:rowOff>
                  </to>
                </anchor>
              </controlPr>
            </control>
          </mc:Choice>
        </mc:AlternateContent>
        <mc:AlternateContent xmlns:mc="http://schemas.openxmlformats.org/markup-compatibility/2006">
          <mc:Choice Requires="x14">
            <control shapeId="129031" r:id="rId8" name="Check Box 7">
              <controlPr defaultSize="0" autoFill="0" autoLine="0" autoPict="0">
                <anchor moveWithCells="1">
                  <from>
                    <xdr:col>2</xdr:col>
                    <xdr:colOff>0</xdr:colOff>
                    <xdr:row>12</xdr:row>
                    <xdr:rowOff>85725</xdr:rowOff>
                  </from>
                  <to>
                    <xdr:col>3</xdr:col>
                    <xdr:colOff>28575</xdr:colOff>
                    <xdr:row>14</xdr:row>
                    <xdr:rowOff>28575</xdr:rowOff>
                  </to>
                </anchor>
              </controlPr>
            </control>
          </mc:Choice>
        </mc:AlternateContent>
        <mc:AlternateContent xmlns:mc="http://schemas.openxmlformats.org/markup-compatibility/2006">
          <mc:Choice Requires="x14">
            <control shapeId="129032" r:id="rId9" name="Check Box 8">
              <controlPr defaultSize="0" autoFill="0" autoLine="0" autoPict="0">
                <anchor moveWithCells="1">
                  <from>
                    <xdr:col>2</xdr:col>
                    <xdr:colOff>0</xdr:colOff>
                    <xdr:row>14</xdr:row>
                    <xdr:rowOff>85725</xdr:rowOff>
                  </from>
                  <to>
                    <xdr:col>3</xdr:col>
                    <xdr:colOff>28575</xdr:colOff>
                    <xdr:row>16</xdr:row>
                    <xdr:rowOff>28575</xdr:rowOff>
                  </to>
                </anchor>
              </controlPr>
            </control>
          </mc:Choice>
        </mc:AlternateContent>
        <mc:AlternateContent xmlns:mc="http://schemas.openxmlformats.org/markup-compatibility/2006">
          <mc:Choice Requires="x14">
            <control shapeId="129033" r:id="rId10" name="Check Box 9">
              <controlPr defaultSize="0" autoFill="0" autoLine="0" autoPict="0">
                <anchor moveWithCells="1">
                  <from>
                    <xdr:col>2</xdr:col>
                    <xdr:colOff>0</xdr:colOff>
                    <xdr:row>16</xdr:row>
                    <xdr:rowOff>85725</xdr:rowOff>
                  </from>
                  <to>
                    <xdr:col>3</xdr:col>
                    <xdr:colOff>28575</xdr:colOff>
                    <xdr:row>18</xdr:row>
                    <xdr:rowOff>28575</xdr:rowOff>
                  </to>
                </anchor>
              </controlPr>
            </control>
          </mc:Choice>
        </mc:AlternateContent>
        <mc:AlternateContent xmlns:mc="http://schemas.openxmlformats.org/markup-compatibility/2006">
          <mc:Choice Requires="x14">
            <control shapeId="129034" r:id="rId11" name="Check Box 10">
              <controlPr defaultSize="0" autoFill="0" autoLine="0" autoPict="0">
                <anchor moveWithCells="1">
                  <from>
                    <xdr:col>2</xdr:col>
                    <xdr:colOff>0</xdr:colOff>
                    <xdr:row>18</xdr:row>
                    <xdr:rowOff>85725</xdr:rowOff>
                  </from>
                  <to>
                    <xdr:col>3</xdr:col>
                    <xdr:colOff>28575</xdr:colOff>
                    <xdr:row>20</xdr:row>
                    <xdr:rowOff>28575</xdr:rowOff>
                  </to>
                </anchor>
              </controlPr>
            </control>
          </mc:Choice>
        </mc:AlternateContent>
        <mc:AlternateContent xmlns:mc="http://schemas.openxmlformats.org/markup-compatibility/2006">
          <mc:Choice Requires="x14">
            <control shapeId="129035" r:id="rId12" name="Check Box 11">
              <controlPr defaultSize="0" autoFill="0" autoLine="0" autoPict="0">
                <anchor moveWithCells="1">
                  <from>
                    <xdr:col>2</xdr:col>
                    <xdr:colOff>0</xdr:colOff>
                    <xdr:row>20</xdr:row>
                    <xdr:rowOff>85725</xdr:rowOff>
                  </from>
                  <to>
                    <xdr:col>3</xdr:col>
                    <xdr:colOff>28575</xdr:colOff>
                    <xdr:row>22</xdr:row>
                    <xdr:rowOff>28575</xdr:rowOff>
                  </to>
                </anchor>
              </controlPr>
            </control>
          </mc:Choice>
        </mc:AlternateContent>
        <mc:AlternateContent xmlns:mc="http://schemas.openxmlformats.org/markup-compatibility/2006">
          <mc:Choice Requires="x14">
            <control shapeId="129036" r:id="rId13" name="Check Box 12">
              <controlPr defaultSize="0" autoFill="0" autoLine="0" autoPict="0">
                <anchor moveWithCells="1">
                  <from>
                    <xdr:col>2</xdr:col>
                    <xdr:colOff>0</xdr:colOff>
                    <xdr:row>22</xdr:row>
                    <xdr:rowOff>85725</xdr:rowOff>
                  </from>
                  <to>
                    <xdr:col>3</xdr:col>
                    <xdr:colOff>28575</xdr:colOff>
                    <xdr:row>24</xdr:row>
                    <xdr:rowOff>28575</xdr:rowOff>
                  </to>
                </anchor>
              </controlPr>
            </control>
          </mc:Choice>
        </mc:AlternateContent>
        <mc:AlternateContent xmlns:mc="http://schemas.openxmlformats.org/markup-compatibility/2006">
          <mc:Choice Requires="x14">
            <control shapeId="129037" r:id="rId14" name="Check Box 13">
              <controlPr defaultSize="0" autoFill="0" autoLine="0" autoPict="0">
                <anchor moveWithCells="1">
                  <from>
                    <xdr:col>2</xdr:col>
                    <xdr:colOff>0</xdr:colOff>
                    <xdr:row>24</xdr:row>
                    <xdr:rowOff>85725</xdr:rowOff>
                  </from>
                  <to>
                    <xdr:col>3</xdr:col>
                    <xdr:colOff>28575</xdr:colOff>
                    <xdr:row>26</xdr:row>
                    <xdr:rowOff>28575</xdr:rowOff>
                  </to>
                </anchor>
              </controlPr>
            </control>
          </mc:Choice>
        </mc:AlternateContent>
        <mc:AlternateContent xmlns:mc="http://schemas.openxmlformats.org/markup-compatibility/2006">
          <mc:Choice Requires="x14">
            <control shapeId="129038" r:id="rId15" name="Check Box 14">
              <controlPr defaultSize="0" autoFill="0" autoLine="0" autoPict="0">
                <anchor moveWithCells="1">
                  <from>
                    <xdr:col>2</xdr:col>
                    <xdr:colOff>0</xdr:colOff>
                    <xdr:row>26</xdr:row>
                    <xdr:rowOff>85725</xdr:rowOff>
                  </from>
                  <to>
                    <xdr:col>3</xdr:col>
                    <xdr:colOff>28575</xdr:colOff>
                    <xdr:row>28</xdr:row>
                    <xdr:rowOff>28575</xdr:rowOff>
                  </to>
                </anchor>
              </controlPr>
            </control>
          </mc:Choice>
        </mc:AlternateContent>
        <mc:AlternateContent xmlns:mc="http://schemas.openxmlformats.org/markup-compatibility/2006">
          <mc:Choice Requires="x14">
            <control shapeId="129039" r:id="rId16" name="Check Box 15">
              <controlPr defaultSize="0" autoFill="0" autoLine="0" autoPict="0">
                <anchor moveWithCells="1">
                  <from>
                    <xdr:col>2</xdr:col>
                    <xdr:colOff>0</xdr:colOff>
                    <xdr:row>28</xdr:row>
                    <xdr:rowOff>85725</xdr:rowOff>
                  </from>
                  <to>
                    <xdr:col>3</xdr:col>
                    <xdr:colOff>28575</xdr:colOff>
                    <xdr:row>30</xdr:row>
                    <xdr:rowOff>28575</xdr:rowOff>
                  </to>
                </anchor>
              </controlPr>
            </control>
          </mc:Choice>
        </mc:AlternateContent>
        <mc:AlternateContent xmlns:mc="http://schemas.openxmlformats.org/markup-compatibility/2006">
          <mc:Choice Requires="x14">
            <control shapeId="129040" r:id="rId17" name="Check Box 16">
              <controlPr defaultSize="0" autoFill="0" autoLine="0" autoPict="0">
                <anchor moveWithCells="1">
                  <from>
                    <xdr:col>2</xdr:col>
                    <xdr:colOff>0</xdr:colOff>
                    <xdr:row>36</xdr:row>
                    <xdr:rowOff>114300</xdr:rowOff>
                  </from>
                  <to>
                    <xdr:col>3</xdr:col>
                    <xdr:colOff>28575</xdr:colOff>
                    <xdr:row>38</xdr:row>
                    <xdr:rowOff>28575</xdr:rowOff>
                  </to>
                </anchor>
              </controlPr>
            </control>
          </mc:Choice>
        </mc:AlternateContent>
        <mc:AlternateContent xmlns:mc="http://schemas.openxmlformats.org/markup-compatibility/2006">
          <mc:Choice Requires="x14">
            <control shapeId="129041" r:id="rId18" name="Check Box 17">
              <controlPr defaultSize="0" autoFill="0" autoLine="0" autoPict="0">
                <anchor moveWithCells="1">
                  <from>
                    <xdr:col>2</xdr:col>
                    <xdr:colOff>0</xdr:colOff>
                    <xdr:row>38</xdr:row>
                    <xdr:rowOff>85725</xdr:rowOff>
                  </from>
                  <to>
                    <xdr:col>3</xdr:col>
                    <xdr:colOff>28575</xdr:colOff>
                    <xdr:row>40</xdr:row>
                    <xdr:rowOff>28575</xdr:rowOff>
                  </to>
                </anchor>
              </controlPr>
            </control>
          </mc:Choice>
        </mc:AlternateContent>
        <mc:AlternateContent xmlns:mc="http://schemas.openxmlformats.org/markup-compatibility/2006">
          <mc:Choice Requires="x14">
            <control shapeId="129042" r:id="rId19" name="Check Box 18">
              <controlPr defaultSize="0" autoFill="0" autoLine="0" autoPict="0">
                <anchor moveWithCells="1">
                  <from>
                    <xdr:col>2</xdr:col>
                    <xdr:colOff>0</xdr:colOff>
                    <xdr:row>40</xdr:row>
                    <xdr:rowOff>85725</xdr:rowOff>
                  </from>
                  <to>
                    <xdr:col>3</xdr:col>
                    <xdr:colOff>28575</xdr:colOff>
                    <xdr:row>42</xdr:row>
                    <xdr:rowOff>28575</xdr:rowOff>
                  </to>
                </anchor>
              </controlPr>
            </control>
          </mc:Choice>
        </mc:AlternateContent>
        <mc:AlternateContent xmlns:mc="http://schemas.openxmlformats.org/markup-compatibility/2006">
          <mc:Choice Requires="x14">
            <control shapeId="129043" r:id="rId20" name="Check Box 19">
              <controlPr defaultSize="0" autoFill="0" autoLine="0" autoPict="0">
                <anchor moveWithCells="1">
                  <from>
                    <xdr:col>2</xdr:col>
                    <xdr:colOff>0</xdr:colOff>
                    <xdr:row>42</xdr:row>
                    <xdr:rowOff>85725</xdr:rowOff>
                  </from>
                  <to>
                    <xdr:col>3</xdr:col>
                    <xdr:colOff>28575</xdr:colOff>
                    <xdr:row>44</xdr:row>
                    <xdr:rowOff>28575</xdr:rowOff>
                  </to>
                </anchor>
              </controlPr>
            </control>
          </mc:Choice>
        </mc:AlternateContent>
        <mc:AlternateContent xmlns:mc="http://schemas.openxmlformats.org/markup-compatibility/2006">
          <mc:Choice Requires="x14">
            <control shapeId="129044" r:id="rId21" name="Check Box 20">
              <controlPr defaultSize="0" autoFill="0" autoLine="0" autoPict="0">
                <anchor moveWithCells="1">
                  <from>
                    <xdr:col>2</xdr:col>
                    <xdr:colOff>0</xdr:colOff>
                    <xdr:row>44</xdr:row>
                    <xdr:rowOff>85725</xdr:rowOff>
                  </from>
                  <to>
                    <xdr:col>3</xdr:col>
                    <xdr:colOff>28575</xdr:colOff>
                    <xdr:row>46</xdr:row>
                    <xdr:rowOff>28575</xdr:rowOff>
                  </to>
                </anchor>
              </controlPr>
            </control>
          </mc:Choice>
        </mc:AlternateContent>
        <mc:AlternateContent xmlns:mc="http://schemas.openxmlformats.org/markup-compatibility/2006">
          <mc:Choice Requires="x14">
            <control shapeId="129045" r:id="rId22" name="Check Box 21">
              <controlPr defaultSize="0" autoFill="0" autoLine="0" autoPict="0">
                <anchor moveWithCells="1">
                  <from>
                    <xdr:col>2</xdr:col>
                    <xdr:colOff>0</xdr:colOff>
                    <xdr:row>46</xdr:row>
                    <xdr:rowOff>85725</xdr:rowOff>
                  </from>
                  <to>
                    <xdr:col>3</xdr:col>
                    <xdr:colOff>28575</xdr:colOff>
                    <xdr:row>48</xdr:row>
                    <xdr:rowOff>28575</xdr:rowOff>
                  </to>
                </anchor>
              </controlPr>
            </control>
          </mc:Choice>
        </mc:AlternateContent>
        <mc:AlternateContent xmlns:mc="http://schemas.openxmlformats.org/markup-compatibility/2006">
          <mc:Choice Requires="x14">
            <control shapeId="129046" r:id="rId23" name="Check Box 22">
              <controlPr defaultSize="0" autoFill="0" autoLine="0" autoPict="0">
                <anchor moveWithCells="1">
                  <from>
                    <xdr:col>2</xdr:col>
                    <xdr:colOff>0</xdr:colOff>
                    <xdr:row>48</xdr:row>
                    <xdr:rowOff>85725</xdr:rowOff>
                  </from>
                  <to>
                    <xdr:col>3</xdr:col>
                    <xdr:colOff>28575</xdr:colOff>
                    <xdr:row>50</xdr:row>
                    <xdr:rowOff>28575</xdr:rowOff>
                  </to>
                </anchor>
              </controlPr>
            </control>
          </mc:Choice>
        </mc:AlternateContent>
        <mc:AlternateContent xmlns:mc="http://schemas.openxmlformats.org/markup-compatibility/2006">
          <mc:Choice Requires="x14">
            <control shapeId="129047" r:id="rId24" name="Check Box 23">
              <controlPr defaultSize="0" autoFill="0" autoLine="0" autoPict="0">
                <anchor moveWithCells="1">
                  <from>
                    <xdr:col>2</xdr:col>
                    <xdr:colOff>0</xdr:colOff>
                    <xdr:row>50</xdr:row>
                    <xdr:rowOff>85725</xdr:rowOff>
                  </from>
                  <to>
                    <xdr:col>3</xdr:col>
                    <xdr:colOff>28575</xdr:colOff>
                    <xdr:row>52</xdr:row>
                    <xdr:rowOff>28575</xdr:rowOff>
                  </to>
                </anchor>
              </controlPr>
            </control>
          </mc:Choice>
        </mc:AlternateContent>
        <mc:AlternateContent xmlns:mc="http://schemas.openxmlformats.org/markup-compatibility/2006">
          <mc:Choice Requires="x14">
            <control shapeId="129048" r:id="rId25" name="Check Box 24">
              <controlPr defaultSize="0" autoFill="0" autoLine="0" autoPict="0">
                <anchor moveWithCells="1">
                  <from>
                    <xdr:col>2</xdr:col>
                    <xdr:colOff>0</xdr:colOff>
                    <xdr:row>52</xdr:row>
                    <xdr:rowOff>85725</xdr:rowOff>
                  </from>
                  <to>
                    <xdr:col>3</xdr:col>
                    <xdr:colOff>28575</xdr:colOff>
                    <xdr:row>54</xdr:row>
                    <xdr:rowOff>28575</xdr:rowOff>
                  </to>
                </anchor>
              </controlPr>
            </control>
          </mc:Choice>
        </mc:AlternateContent>
        <mc:AlternateContent xmlns:mc="http://schemas.openxmlformats.org/markup-compatibility/2006">
          <mc:Choice Requires="x14">
            <control shapeId="129049" r:id="rId26" name="Check Box 25">
              <controlPr defaultSize="0" autoFill="0" autoLine="0" autoPict="0">
                <anchor moveWithCells="1">
                  <from>
                    <xdr:col>2</xdr:col>
                    <xdr:colOff>0</xdr:colOff>
                    <xdr:row>54</xdr:row>
                    <xdr:rowOff>85725</xdr:rowOff>
                  </from>
                  <to>
                    <xdr:col>3</xdr:col>
                    <xdr:colOff>28575</xdr:colOff>
                    <xdr:row>56</xdr:row>
                    <xdr:rowOff>28575</xdr:rowOff>
                  </to>
                </anchor>
              </controlPr>
            </control>
          </mc:Choice>
        </mc:AlternateContent>
        <mc:AlternateContent xmlns:mc="http://schemas.openxmlformats.org/markup-compatibility/2006">
          <mc:Choice Requires="x14">
            <control shapeId="129050" r:id="rId27" name="Check Box 26">
              <controlPr defaultSize="0" autoFill="0" autoLine="0" autoPict="0">
                <anchor moveWithCells="1">
                  <from>
                    <xdr:col>2</xdr:col>
                    <xdr:colOff>0</xdr:colOff>
                    <xdr:row>56</xdr:row>
                    <xdr:rowOff>85725</xdr:rowOff>
                  </from>
                  <to>
                    <xdr:col>3</xdr:col>
                    <xdr:colOff>28575</xdr:colOff>
                    <xdr:row>58</xdr:row>
                    <xdr:rowOff>28575</xdr:rowOff>
                  </to>
                </anchor>
              </controlPr>
            </control>
          </mc:Choice>
        </mc:AlternateContent>
        <mc:AlternateContent xmlns:mc="http://schemas.openxmlformats.org/markup-compatibility/2006">
          <mc:Choice Requires="x14">
            <control shapeId="129051" r:id="rId28" name="Check Box 27">
              <controlPr defaultSize="0" autoFill="0" autoLine="0" autoPict="0">
                <anchor moveWithCells="1">
                  <from>
                    <xdr:col>2</xdr:col>
                    <xdr:colOff>0</xdr:colOff>
                    <xdr:row>58</xdr:row>
                    <xdr:rowOff>85725</xdr:rowOff>
                  </from>
                  <to>
                    <xdr:col>3</xdr:col>
                    <xdr:colOff>28575</xdr:colOff>
                    <xdr:row>60</xdr:row>
                    <xdr:rowOff>28575</xdr:rowOff>
                  </to>
                </anchor>
              </controlPr>
            </control>
          </mc:Choice>
        </mc:AlternateContent>
        <mc:AlternateContent xmlns:mc="http://schemas.openxmlformats.org/markup-compatibility/2006">
          <mc:Choice Requires="x14">
            <control shapeId="129052" r:id="rId29" name="Check Box 28">
              <controlPr defaultSize="0" autoFill="0" autoLine="0" autoPict="0">
                <anchor moveWithCells="1">
                  <from>
                    <xdr:col>2</xdr:col>
                    <xdr:colOff>0</xdr:colOff>
                    <xdr:row>60</xdr:row>
                    <xdr:rowOff>85725</xdr:rowOff>
                  </from>
                  <to>
                    <xdr:col>3</xdr:col>
                    <xdr:colOff>28575</xdr:colOff>
                    <xdr:row>62</xdr:row>
                    <xdr:rowOff>28575</xdr:rowOff>
                  </to>
                </anchor>
              </controlPr>
            </control>
          </mc:Choice>
        </mc:AlternateContent>
        <mc:AlternateContent xmlns:mc="http://schemas.openxmlformats.org/markup-compatibility/2006">
          <mc:Choice Requires="x14">
            <control shapeId="129053" r:id="rId30" name="Check Box 29">
              <controlPr defaultSize="0" autoFill="0" autoLine="0" autoPict="0">
                <anchor moveWithCells="1">
                  <from>
                    <xdr:col>1</xdr:col>
                    <xdr:colOff>0</xdr:colOff>
                    <xdr:row>3</xdr:row>
                    <xdr:rowOff>0</xdr:rowOff>
                  </from>
                  <to>
                    <xdr:col>4</xdr:col>
                    <xdr:colOff>1028700</xdr:colOff>
                    <xdr:row>4</xdr:row>
                    <xdr:rowOff>28575</xdr:rowOff>
                  </to>
                </anchor>
              </controlPr>
            </control>
          </mc:Choice>
        </mc:AlternateContent>
        <mc:AlternateContent xmlns:mc="http://schemas.openxmlformats.org/markup-compatibility/2006">
          <mc:Choice Requires="x14">
            <control shapeId="129054" r:id="rId31" name="Check Box 30">
              <controlPr defaultSize="0" autoFill="0" autoLine="0" autoPict="0">
                <anchor moveWithCells="1">
                  <from>
                    <xdr:col>1</xdr:col>
                    <xdr:colOff>0</xdr:colOff>
                    <xdr:row>34</xdr:row>
                    <xdr:rowOff>85725</xdr:rowOff>
                  </from>
                  <to>
                    <xdr:col>4</xdr:col>
                    <xdr:colOff>771525</xdr:colOff>
                    <xdr:row>36</xdr:row>
                    <xdr:rowOff>28575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Q57"/>
  <sheetViews>
    <sheetView zoomScaleNormal="100" workbookViewId="0">
      <selection activeCell="B5" sqref="B5:B43"/>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13.7109375" style="7" customWidth="1"/>
    <col min="6" max="6" width="3.42578125" style="22" customWidth="1"/>
    <col min="7" max="7" width="2.5703125" style="7" customWidth="1"/>
    <col min="8" max="8" width="18.7109375" style="7" customWidth="1"/>
    <col min="9" max="9" width="3.140625" style="7" customWidth="1"/>
    <col min="10" max="10" width="18.7109375" style="7" customWidth="1"/>
    <col min="11" max="11" width="3.140625" style="22" customWidth="1"/>
    <col min="12" max="12" width="19" style="7" customWidth="1"/>
    <col min="13" max="13" width="2.7109375" style="7" customWidth="1"/>
    <col min="14" max="14" width="9.140625" style="7" customWidth="1"/>
    <col min="15" max="15" width="9.140625" style="7" hidden="1" customWidth="1"/>
    <col min="16" max="16" width="9.140625" style="526" hidden="1" customWidth="1"/>
    <col min="17" max="17" width="9.140625" style="7" hidden="1" customWidth="1"/>
    <col min="18" max="16384" width="9.140625" style="7"/>
  </cols>
  <sheetData>
    <row r="1" spans="1:16" s="10" customFormat="1" ht="15" customHeight="1" x14ac:dyDescent="0.2">
      <c r="A1" s="732" t="str">
        <f>"Section B: "&amp;Submission!C17&amp;"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9"/>
      <c r="N1" s="9"/>
      <c r="P1" s="525"/>
    </row>
    <row r="2" spans="1:16" s="12" customFormat="1" ht="6" customHeight="1" x14ac:dyDescent="0.2">
      <c r="A2" s="242"/>
      <c r="B2" s="66"/>
      <c r="C2" s="57"/>
      <c r="D2" s="57"/>
      <c r="E2" s="57"/>
      <c r="F2" s="34"/>
      <c r="G2" s="57"/>
      <c r="H2" s="57"/>
      <c r="I2" s="57"/>
      <c r="J2" s="67"/>
      <c r="K2" s="34"/>
      <c r="L2" s="57"/>
      <c r="M2" s="58"/>
      <c r="P2" s="502"/>
    </row>
    <row r="3" spans="1:16" ht="15" customHeight="1" x14ac:dyDescent="0.2">
      <c r="A3" s="31"/>
      <c r="B3" s="766" t="s">
        <v>166</v>
      </c>
      <c r="C3" s="766"/>
      <c r="D3" s="766"/>
      <c r="E3" s="766"/>
      <c r="F3" s="766"/>
      <c r="G3" s="766"/>
      <c r="H3" s="766"/>
      <c r="I3" s="766"/>
      <c r="J3" s="766"/>
      <c r="K3" s="766"/>
      <c r="L3" s="766"/>
      <c r="M3" s="35"/>
    </row>
    <row r="4" spans="1:16" s="12" customFormat="1" ht="15" customHeight="1" x14ac:dyDescent="0.2">
      <c r="A4" s="23"/>
      <c r="B4" s="497"/>
      <c r="C4" s="64"/>
      <c r="D4" s="107"/>
      <c r="E4" s="107"/>
      <c r="F4" s="107"/>
      <c r="G4" s="107"/>
      <c r="H4" s="107"/>
      <c r="I4" s="107"/>
      <c r="J4" s="107"/>
      <c r="K4" s="29"/>
      <c r="L4" s="27"/>
      <c r="M4" s="28"/>
      <c r="P4" s="502" t="b">
        <f>(L20=0)</f>
        <v>1</v>
      </c>
    </row>
    <row r="5" spans="1:16" s="12" customFormat="1" ht="15" customHeight="1" x14ac:dyDescent="0.2">
      <c r="A5" s="23"/>
      <c r="B5" s="27"/>
      <c r="C5" s="27"/>
      <c r="D5" s="27"/>
      <c r="E5" s="27"/>
      <c r="F5" s="29" t="s">
        <v>37</v>
      </c>
      <c r="G5" s="29"/>
      <c r="H5" s="37" t="s">
        <v>101</v>
      </c>
      <c r="I5" s="29"/>
      <c r="J5" s="29" t="s">
        <v>38</v>
      </c>
      <c r="K5" s="29"/>
      <c r="L5" s="433" t="s">
        <v>479</v>
      </c>
      <c r="M5" s="28"/>
      <c r="P5" s="502"/>
    </row>
    <row r="6" spans="1:16" s="12" customFormat="1" ht="12" customHeight="1" x14ac:dyDescent="0.2">
      <c r="A6" s="23"/>
      <c r="B6" s="765" t="s">
        <v>57</v>
      </c>
      <c r="C6" s="765"/>
      <c r="D6" s="765"/>
      <c r="E6" s="765"/>
      <c r="F6" s="467"/>
      <c r="G6" s="27"/>
      <c r="H6" s="420"/>
      <c r="I6" s="52" t="s">
        <v>40</v>
      </c>
      <c r="J6" s="52">
        <f>'Section B3'!J6</f>
        <v>7390</v>
      </c>
      <c r="K6" s="29" t="s">
        <v>41</v>
      </c>
      <c r="L6" s="417">
        <f>H6*J6</f>
        <v>0</v>
      </c>
      <c r="M6" s="28"/>
      <c r="P6" s="502" t="b">
        <f>H6=""</f>
        <v>1</v>
      </c>
    </row>
    <row r="7" spans="1:16" s="12" customFormat="1" ht="9.9499999999999993" customHeight="1" x14ac:dyDescent="0.2">
      <c r="A7" s="23"/>
      <c r="B7" s="27"/>
      <c r="C7" s="27"/>
      <c r="D7" s="27"/>
      <c r="E7" s="27"/>
      <c r="F7" s="29"/>
      <c r="G7" s="27"/>
      <c r="H7" s="65"/>
      <c r="I7" s="27"/>
      <c r="J7" s="29"/>
      <c r="K7" s="29"/>
      <c r="L7" s="150"/>
      <c r="M7" s="28"/>
      <c r="P7" s="502"/>
    </row>
    <row r="8" spans="1:16" s="12" customFormat="1" ht="12" customHeight="1" x14ac:dyDescent="0.2">
      <c r="A8" s="23"/>
      <c r="B8" s="770" t="s">
        <v>58</v>
      </c>
      <c r="C8" s="770"/>
      <c r="D8" s="770"/>
      <c r="E8" s="770"/>
      <c r="F8" s="467"/>
      <c r="G8" s="27"/>
      <c r="H8" s="420"/>
      <c r="I8" s="52" t="s">
        <v>40</v>
      </c>
      <c r="J8" s="52">
        <f>'Section B3'!J8</f>
        <v>12200</v>
      </c>
      <c r="K8" s="29" t="s">
        <v>41</v>
      </c>
      <c r="L8" s="417">
        <f>H8*J8</f>
        <v>0</v>
      </c>
      <c r="M8" s="28"/>
      <c r="P8" s="502" t="b">
        <f>H8=""</f>
        <v>1</v>
      </c>
    </row>
    <row r="9" spans="1:16" s="12" customFormat="1" ht="9.9499999999999993" customHeight="1" x14ac:dyDescent="0.2">
      <c r="A9" s="23"/>
      <c r="B9" s="27"/>
      <c r="C9" s="27"/>
      <c r="D9" s="27"/>
      <c r="E9" s="27"/>
      <c r="F9" s="29"/>
      <c r="G9" s="27"/>
      <c r="H9" s="27"/>
      <c r="I9" s="27"/>
      <c r="J9" s="29"/>
      <c r="K9" s="29"/>
      <c r="L9" s="150"/>
      <c r="M9" s="28"/>
      <c r="P9" s="502"/>
    </row>
    <row r="10" spans="1:16" s="12" customFormat="1" ht="12" customHeight="1" x14ac:dyDescent="0.2">
      <c r="A10" s="23"/>
      <c r="B10" s="770" t="s">
        <v>59</v>
      </c>
      <c r="C10" s="770"/>
      <c r="D10" s="770"/>
      <c r="E10" s="770"/>
      <c r="F10" s="467"/>
      <c r="G10" s="27"/>
      <c r="H10" s="420"/>
      <c r="I10" s="52" t="s">
        <v>40</v>
      </c>
      <c r="J10" s="52">
        <f>'Section B3'!J10</f>
        <v>8830</v>
      </c>
      <c r="K10" s="29" t="s">
        <v>41</v>
      </c>
      <c r="L10" s="417">
        <f>H10*J10</f>
        <v>0</v>
      </c>
      <c r="M10" s="28"/>
      <c r="P10" s="502" t="b">
        <f>H10=""</f>
        <v>1</v>
      </c>
    </row>
    <row r="11" spans="1:16" s="12" customFormat="1" ht="9.9499999999999993" customHeight="1" x14ac:dyDescent="0.2">
      <c r="A11" s="23"/>
      <c r="B11" s="59"/>
      <c r="C11" s="59"/>
      <c r="D11" s="59"/>
      <c r="E11" s="59"/>
      <c r="F11" s="29"/>
      <c r="G11" s="27"/>
      <c r="H11" s="27"/>
      <c r="I11" s="52"/>
      <c r="J11" s="52"/>
      <c r="K11" s="29"/>
      <c r="L11" s="150"/>
      <c r="M11" s="28"/>
      <c r="P11" s="502"/>
    </row>
    <row r="12" spans="1:16" s="12" customFormat="1" ht="12" customHeight="1" x14ac:dyDescent="0.2">
      <c r="A12" s="23"/>
      <c r="B12" s="765" t="s">
        <v>60</v>
      </c>
      <c r="C12" s="765"/>
      <c r="D12" s="765"/>
      <c r="E12" s="765"/>
      <c r="F12" s="467"/>
      <c r="G12" s="27"/>
      <c r="H12" s="420"/>
      <c r="I12" s="52" t="s">
        <v>40</v>
      </c>
      <c r="J12" s="52">
        <f>'Section B3'!J12</f>
        <v>8860</v>
      </c>
      <c r="K12" s="29" t="s">
        <v>41</v>
      </c>
      <c r="L12" s="417">
        <f>H12*J12</f>
        <v>0</v>
      </c>
      <c r="M12" s="28"/>
      <c r="P12" s="502" t="b">
        <f>H12=""</f>
        <v>1</v>
      </c>
    </row>
    <row r="13" spans="1:16" s="12" customFormat="1" ht="9.9499999999999993" customHeight="1" x14ac:dyDescent="0.2">
      <c r="A13" s="23"/>
      <c r="B13" s="27"/>
      <c r="C13" s="27"/>
      <c r="D13" s="27"/>
      <c r="E13" s="27"/>
      <c r="F13" s="29"/>
      <c r="G13" s="27"/>
      <c r="H13" s="32"/>
      <c r="I13" s="27"/>
      <c r="J13" s="29"/>
      <c r="K13" s="29"/>
      <c r="L13" s="151"/>
      <c r="M13" s="28"/>
      <c r="P13" s="502"/>
    </row>
    <row r="14" spans="1:16" s="12" customFormat="1" ht="12" customHeight="1" x14ac:dyDescent="0.2">
      <c r="A14" s="23"/>
      <c r="B14" s="770" t="s">
        <v>61</v>
      </c>
      <c r="C14" s="770"/>
      <c r="D14" s="770"/>
      <c r="E14" s="770"/>
      <c r="F14" s="467"/>
      <c r="G14" s="27"/>
      <c r="H14" s="420"/>
      <c r="I14" s="52" t="s">
        <v>40</v>
      </c>
      <c r="J14" s="52">
        <f>'Section B3'!J14</f>
        <v>10300</v>
      </c>
      <c r="K14" s="29" t="s">
        <v>41</v>
      </c>
      <c r="L14" s="417">
        <f>H14*J14</f>
        <v>0</v>
      </c>
      <c r="M14" s="28"/>
      <c r="P14" s="502" t="b">
        <f>H14=""</f>
        <v>1</v>
      </c>
    </row>
    <row r="15" spans="1:16" s="12" customFormat="1" ht="9.9499999999999993" customHeight="1" x14ac:dyDescent="0.2">
      <c r="A15" s="23"/>
      <c r="B15" s="27"/>
      <c r="C15" s="27"/>
      <c r="D15" s="27"/>
      <c r="E15" s="27"/>
      <c r="F15" s="29"/>
      <c r="G15" s="27"/>
      <c r="H15" s="27"/>
      <c r="I15" s="27"/>
      <c r="J15" s="29"/>
      <c r="K15" s="29"/>
      <c r="L15" s="151"/>
      <c r="M15" s="28"/>
      <c r="P15" s="502"/>
    </row>
    <row r="16" spans="1:16" s="12" customFormat="1" ht="12" customHeight="1" x14ac:dyDescent="0.2">
      <c r="A16" s="23"/>
      <c r="B16" s="770" t="s">
        <v>75</v>
      </c>
      <c r="C16" s="770"/>
      <c r="D16" s="770"/>
      <c r="E16" s="770"/>
      <c r="F16" s="467"/>
      <c r="G16" s="27"/>
      <c r="H16" s="420"/>
      <c r="I16" s="52" t="s">
        <v>40</v>
      </c>
      <c r="J16" s="52">
        <f>'Section B3'!J16</f>
        <v>9160</v>
      </c>
      <c r="K16" s="29" t="s">
        <v>41</v>
      </c>
      <c r="L16" s="417">
        <f>H16*J16</f>
        <v>0</v>
      </c>
      <c r="M16" s="28"/>
      <c r="P16" s="502" t="b">
        <f>H16=""</f>
        <v>1</v>
      </c>
    </row>
    <row r="17" spans="1:16" s="12" customFormat="1" ht="9.9499999999999993" customHeight="1" x14ac:dyDescent="0.2">
      <c r="A17" s="23"/>
      <c r="B17" s="59"/>
      <c r="C17" s="59"/>
      <c r="D17" s="59"/>
      <c r="E17" s="59"/>
      <c r="F17" s="29"/>
      <c r="G17" s="27"/>
      <c r="H17" s="32"/>
      <c r="I17" s="52"/>
      <c r="J17" s="52"/>
      <c r="K17" s="29"/>
      <c r="L17" s="151"/>
      <c r="M17" s="28"/>
      <c r="P17" s="502"/>
    </row>
    <row r="18" spans="1:16" s="12" customFormat="1" ht="12" customHeight="1" x14ac:dyDescent="0.2">
      <c r="A18" s="23"/>
      <c r="B18" s="770" t="s">
        <v>76</v>
      </c>
      <c r="C18" s="770"/>
      <c r="D18" s="770"/>
      <c r="E18" s="770"/>
      <c r="F18" s="467"/>
      <c r="G18" s="27"/>
      <c r="H18" s="420"/>
      <c r="I18" s="52" t="s">
        <v>40</v>
      </c>
      <c r="J18" s="52">
        <f>'Section B3'!J18</f>
        <v>9300</v>
      </c>
      <c r="K18" s="29" t="s">
        <v>41</v>
      </c>
      <c r="L18" s="417">
        <f>H18*J18</f>
        <v>0</v>
      </c>
      <c r="M18" s="28"/>
      <c r="P18" s="502" t="b">
        <f>H18=""</f>
        <v>1</v>
      </c>
    </row>
    <row r="19" spans="1:16" s="12" customFormat="1" ht="9.9499999999999993" customHeight="1" x14ac:dyDescent="0.2">
      <c r="A19" s="23"/>
      <c r="B19" s="59"/>
      <c r="C19" s="59"/>
      <c r="D19" s="59"/>
      <c r="E19" s="59"/>
      <c r="F19" s="29"/>
      <c r="G19" s="27"/>
      <c r="H19" s="27"/>
      <c r="I19" s="52"/>
      <c r="J19" s="64"/>
      <c r="K19" s="29"/>
      <c r="L19" s="150"/>
      <c r="M19" s="28"/>
      <c r="P19" s="502"/>
    </row>
    <row r="20" spans="1:16" s="12" customFormat="1" ht="15" customHeight="1" x14ac:dyDescent="0.2">
      <c r="A20" s="23"/>
      <c r="B20" s="27"/>
      <c r="C20" s="27"/>
      <c r="D20" s="27"/>
      <c r="E20" s="27"/>
      <c r="F20" s="774" t="s">
        <v>173</v>
      </c>
      <c r="G20" s="768"/>
      <c r="H20" s="768"/>
      <c r="I20" s="768"/>
      <c r="J20" s="768"/>
      <c r="K20" s="29" t="s">
        <v>41</v>
      </c>
      <c r="L20" s="417">
        <f>SUM(L18,L16,L14,L12,L10,L8,L6)</f>
        <v>0</v>
      </c>
      <c r="M20" s="28"/>
      <c r="P20" s="502"/>
    </row>
    <row r="21" spans="1:16" ht="7.15" customHeight="1" x14ac:dyDescent="0.2">
      <c r="A21" s="31"/>
      <c r="B21" s="33"/>
      <c r="C21" s="33"/>
      <c r="D21" s="33"/>
      <c r="E21" s="33"/>
      <c r="F21" s="34"/>
      <c r="G21" s="33"/>
      <c r="H21" s="33"/>
      <c r="I21" s="33"/>
      <c r="J21" s="33"/>
      <c r="K21" s="34"/>
      <c r="L21" s="33"/>
      <c r="M21" s="35"/>
    </row>
    <row r="22" spans="1:16" ht="15" customHeight="1" x14ac:dyDescent="0.2">
      <c r="A22" s="31"/>
      <c r="B22" s="766" t="s">
        <v>167</v>
      </c>
      <c r="C22" s="766"/>
      <c r="D22" s="766"/>
      <c r="E22" s="766"/>
      <c r="F22" s="766"/>
      <c r="G22" s="766"/>
      <c r="H22" s="766"/>
      <c r="I22" s="766"/>
      <c r="J22" s="766"/>
      <c r="K22" s="766"/>
      <c r="L22" s="766"/>
      <c r="M22" s="35"/>
    </row>
    <row r="23" spans="1:16" s="12" customFormat="1" ht="18.75" customHeight="1" x14ac:dyDescent="0.2">
      <c r="A23" s="23"/>
      <c r="B23" s="497"/>
      <c r="C23" s="64"/>
      <c r="D23" s="107"/>
      <c r="E23" s="107"/>
      <c r="F23" s="107"/>
      <c r="G23" s="107"/>
      <c r="H23" s="107"/>
      <c r="I23" s="107"/>
      <c r="J23" s="107"/>
      <c r="K23" s="29"/>
      <c r="L23" s="27"/>
      <c r="M23" s="28"/>
      <c r="P23" s="502" t="b">
        <f>(L39=0)</f>
        <v>1</v>
      </c>
    </row>
    <row r="24" spans="1:16" s="12" customFormat="1" ht="17.25" customHeight="1" x14ac:dyDescent="0.2">
      <c r="A24" s="23"/>
      <c r="B24" s="27"/>
      <c r="C24" s="27"/>
      <c r="D24" s="27"/>
      <c r="E24" s="27"/>
      <c r="F24" s="29" t="s">
        <v>37</v>
      </c>
      <c r="G24" s="29"/>
      <c r="H24" s="37" t="s">
        <v>101</v>
      </c>
      <c r="I24" s="29"/>
      <c r="J24" s="29" t="s">
        <v>38</v>
      </c>
      <c r="K24" s="29"/>
      <c r="L24" s="433" t="s">
        <v>479</v>
      </c>
      <c r="M24" s="28"/>
      <c r="P24" s="502"/>
    </row>
    <row r="25" spans="1:16" s="12" customFormat="1" ht="12" customHeight="1" x14ac:dyDescent="0.2">
      <c r="A25" s="23"/>
      <c r="B25" s="765" t="s">
        <v>57</v>
      </c>
      <c r="C25" s="765"/>
      <c r="D25" s="765"/>
      <c r="E25" s="765"/>
      <c r="F25" s="467"/>
      <c r="G25" s="27"/>
      <c r="H25" s="420"/>
      <c r="I25" s="52" t="s">
        <v>40</v>
      </c>
      <c r="J25" s="52">
        <f>'Section B3'!J25</f>
        <v>7390</v>
      </c>
      <c r="K25" s="29" t="s">
        <v>41</v>
      </c>
      <c r="L25" s="417">
        <f>H25*J25</f>
        <v>0</v>
      </c>
      <c r="M25" s="28"/>
      <c r="P25" s="502" t="b">
        <f>H25=""</f>
        <v>1</v>
      </c>
    </row>
    <row r="26" spans="1:16" s="12" customFormat="1" ht="9.9499999999999993" customHeight="1" x14ac:dyDescent="0.2">
      <c r="A26" s="23"/>
      <c r="B26" s="27"/>
      <c r="C26" s="27"/>
      <c r="D26" s="27"/>
      <c r="E26" s="27"/>
      <c r="F26" s="29"/>
      <c r="G26" s="27"/>
      <c r="H26" s="65"/>
      <c r="I26" s="27"/>
      <c r="J26" s="29"/>
      <c r="K26" s="29"/>
      <c r="L26" s="150"/>
      <c r="M26" s="28"/>
      <c r="P26" s="502"/>
    </row>
    <row r="27" spans="1:16" s="12" customFormat="1" ht="12" customHeight="1" x14ac:dyDescent="0.2">
      <c r="A27" s="23"/>
      <c r="B27" s="770" t="s">
        <v>58</v>
      </c>
      <c r="C27" s="770"/>
      <c r="D27" s="770"/>
      <c r="E27" s="770"/>
      <c r="F27" s="467"/>
      <c r="G27" s="27"/>
      <c r="H27" s="420"/>
      <c r="I27" s="52" t="s">
        <v>40</v>
      </c>
      <c r="J27" s="52">
        <f>'Section B3'!J27</f>
        <v>12200</v>
      </c>
      <c r="K27" s="29" t="s">
        <v>41</v>
      </c>
      <c r="L27" s="417">
        <f>H27*J27</f>
        <v>0</v>
      </c>
      <c r="M27" s="28"/>
      <c r="P27" s="502" t="b">
        <f>H27=""</f>
        <v>1</v>
      </c>
    </row>
    <row r="28" spans="1:16" s="12" customFormat="1" ht="9.9499999999999993" customHeight="1" x14ac:dyDescent="0.2">
      <c r="A28" s="23"/>
      <c r="B28" s="27"/>
      <c r="C28" s="27"/>
      <c r="D28" s="27"/>
      <c r="E28" s="27"/>
      <c r="F28" s="29"/>
      <c r="G28" s="27"/>
      <c r="H28" s="27"/>
      <c r="I28" s="27"/>
      <c r="J28" s="29"/>
      <c r="K28" s="29"/>
      <c r="L28" s="150"/>
      <c r="M28" s="28"/>
      <c r="P28" s="502"/>
    </row>
    <row r="29" spans="1:16" s="12" customFormat="1" ht="12" customHeight="1" x14ac:dyDescent="0.2">
      <c r="A29" s="23"/>
      <c r="B29" s="770" t="s">
        <v>59</v>
      </c>
      <c r="C29" s="770"/>
      <c r="D29" s="770"/>
      <c r="E29" s="770"/>
      <c r="F29" s="467"/>
      <c r="G29" s="27"/>
      <c r="H29" s="420"/>
      <c r="I29" s="52" t="s">
        <v>40</v>
      </c>
      <c r="J29" s="52">
        <f>'Section B3'!J29</f>
        <v>8830</v>
      </c>
      <c r="K29" s="29" t="s">
        <v>41</v>
      </c>
      <c r="L29" s="417">
        <f>H29*J29</f>
        <v>0</v>
      </c>
      <c r="M29" s="28"/>
      <c r="P29" s="502" t="b">
        <f>H29=""</f>
        <v>1</v>
      </c>
    </row>
    <row r="30" spans="1:16" s="12" customFormat="1" ht="9.9499999999999993" customHeight="1" x14ac:dyDescent="0.2">
      <c r="A30" s="23"/>
      <c r="B30" s="59"/>
      <c r="C30" s="59"/>
      <c r="D30" s="59"/>
      <c r="E30" s="59"/>
      <c r="F30" s="29"/>
      <c r="G30" s="27"/>
      <c r="H30" s="27"/>
      <c r="I30" s="52"/>
      <c r="J30" s="52"/>
      <c r="K30" s="29"/>
      <c r="L30" s="150"/>
      <c r="M30" s="28"/>
      <c r="P30" s="502"/>
    </row>
    <row r="31" spans="1:16" s="12" customFormat="1" ht="12" customHeight="1" x14ac:dyDescent="0.2">
      <c r="A31" s="23"/>
      <c r="B31" s="765" t="s">
        <v>60</v>
      </c>
      <c r="C31" s="765"/>
      <c r="D31" s="765"/>
      <c r="E31" s="765"/>
      <c r="F31" s="467"/>
      <c r="G31" s="27"/>
      <c r="H31" s="420"/>
      <c r="I31" s="52" t="s">
        <v>40</v>
      </c>
      <c r="J31" s="52">
        <f>'Section B3'!J31</f>
        <v>8860</v>
      </c>
      <c r="K31" s="29" t="s">
        <v>41</v>
      </c>
      <c r="L31" s="417">
        <f>H31*J31</f>
        <v>0</v>
      </c>
      <c r="M31" s="28"/>
      <c r="P31" s="502" t="b">
        <f>H31=""</f>
        <v>1</v>
      </c>
    </row>
    <row r="32" spans="1:16" s="12" customFormat="1" ht="9.9499999999999993" customHeight="1" x14ac:dyDescent="0.2">
      <c r="A32" s="23"/>
      <c r="B32" s="27"/>
      <c r="C32" s="27"/>
      <c r="D32" s="27"/>
      <c r="E32" s="27"/>
      <c r="F32" s="29"/>
      <c r="G32" s="27"/>
      <c r="H32" s="32"/>
      <c r="I32" s="27"/>
      <c r="J32" s="29"/>
      <c r="K32" s="29"/>
      <c r="L32" s="151"/>
      <c r="M32" s="28"/>
      <c r="P32" s="502"/>
    </row>
    <row r="33" spans="1:16" s="12" customFormat="1" ht="12" customHeight="1" x14ac:dyDescent="0.2">
      <c r="A33" s="23"/>
      <c r="B33" s="770" t="s">
        <v>61</v>
      </c>
      <c r="C33" s="770"/>
      <c r="D33" s="770"/>
      <c r="E33" s="770"/>
      <c r="F33" s="467"/>
      <c r="G33" s="27"/>
      <c r="H33" s="420"/>
      <c r="I33" s="52" t="s">
        <v>40</v>
      </c>
      <c r="J33" s="52">
        <f>'Section B3'!J33</f>
        <v>10300</v>
      </c>
      <c r="K33" s="29" t="s">
        <v>41</v>
      </c>
      <c r="L33" s="417">
        <f>H33*J33</f>
        <v>0</v>
      </c>
      <c r="M33" s="28"/>
      <c r="P33" s="502" t="b">
        <f>H33=""</f>
        <v>1</v>
      </c>
    </row>
    <row r="34" spans="1:16" s="12" customFormat="1" ht="9.9499999999999993" customHeight="1" x14ac:dyDescent="0.2">
      <c r="A34" s="23"/>
      <c r="B34" s="27"/>
      <c r="C34" s="27"/>
      <c r="D34" s="27"/>
      <c r="E34" s="27"/>
      <c r="F34" s="29"/>
      <c r="G34" s="27"/>
      <c r="H34" s="27"/>
      <c r="I34" s="27"/>
      <c r="J34" s="29"/>
      <c r="K34" s="29"/>
      <c r="L34" s="151"/>
      <c r="M34" s="28"/>
      <c r="P34" s="502"/>
    </row>
    <row r="35" spans="1:16" s="12" customFormat="1" ht="12" customHeight="1" x14ac:dyDescent="0.2">
      <c r="A35" s="23"/>
      <c r="B35" s="770" t="s">
        <v>75</v>
      </c>
      <c r="C35" s="770"/>
      <c r="D35" s="770"/>
      <c r="E35" s="770"/>
      <c r="F35" s="467"/>
      <c r="G35" s="27"/>
      <c r="H35" s="420"/>
      <c r="I35" s="52" t="s">
        <v>40</v>
      </c>
      <c r="J35" s="52">
        <f>'Section B3'!J35</f>
        <v>9160</v>
      </c>
      <c r="K35" s="29" t="s">
        <v>41</v>
      </c>
      <c r="L35" s="417">
        <f>H35*J35</f>
        <v>0</v>
      </c>
      <c r="M35" s="28"/>
      <c r="P35" s="502" t="b">
        <f>H35=""</f>
        <v>1</v>
      </c>
    </row>
    <row r="36" spans="1:16" s="12" customFormat="1" ht="9.9499999999999993" customHeight="1" x14ac:dyDescent="0.2">
      <c r="A36" s="23"/>
      <c r="B36" s="59"/>
      <c r="C36" s="59"/>
      <c r="D36" s="59"/>
      <c r="E36" s="59"/>
      <c r="F36" s="29"/>
      <c r="G36" s="27"/>
      <c r="H36" s="32"/>
      <c r="I36" s="52"/>
      <c r="J36" s="52"/>
      <c r="K36" s="29"/>
      <c r="L36" s="151"/>
      <c r="M36" s="28"/>
      <c r="P36" s="502"/>
    </row>
    <row r="37" spans="1:16" s="12" customFormat="1" ht="12" customHeight="1" x14ac:dyDescent="0.2">
      <c r="A37" s="23"/>
      <c r="B37" s="770" t="s">
        <v>76</v>
      </c>
      <c r="C37" s="770"/>
      <c r="D37" s="770"/>
      <c r="E37" s="770"/>
      <c r="F37" s="467"/>
      <c r="G37" s="27"/>
      <c r="H37" s="420"/>
      <c r="I37" s="52" t="s">
        <v>40</v>
      </c>
      <c r="J37" s="52">
        <f>'Section B3'!J37</f>
        <v>9300</v>
      </c>
      <c r="K37" s="29" t="s">
        <v>41</v>
      </c>
      <c r="L37" s="417">
        <f>H37*J37</f>
        <v>0</v>
      </c>
      <c r="M37" s="28"/>
      <c r="P37" s="502" t="b">
        <f>H37=""</f>
        <v>1</v>
      </c>
    </row>
    <row r="38" spans="1:16" s="12" customFormat="1" ht="9.9499999999999993" customHeight="1" x14ac:dyDescent="0.2">
      <c r="A38" s="23"/>
      <c r="B38" s="59"/>
      <c r="C38" s="59"/>
      <c r="D38" s="59"/>
      <c r="E38" s="59"/>
      <c r="F38" s="29"/>
      <c r="G38" s="27"/>
      <c r="H38" s="27"/>
      <c r="I38" s="52"/>
      <c r="J38" s="64"/>
      <c r="K38" s="29"/>
      <c r="L38" s="150"/>
      <c r="M38" s="28"/>
      <c r="P38" s="502"/>
    </row>
    <row r="39" spans="1:16" s="12" customFormat="1" ht="15" customHeight="1" x14ac:dyDescent="0.2">
      <c r="A39" s="23"/>
      <c r="B39" s="27"/>
      <c r="C39" s="27"/>
      <c r="D39" s="27"/>
      <c r="E39" s="27"/>
      <c r="F39" s="774" t="s">
        <v>174</v>
      </c>
      <c r="G39" s="768"/>
      <c r="H39" s="768"/>
      <c r="I39" s="768"/>
      <c r="J39" s="768"/>
      <c r="K39" s="29" t="s">
        <v>41</v>
      </c>
      <c r="L39" s="417">
        <f>SUM(L37,L35,L33,L31,L29,L27,L25)</f>
        <v>0</v>
      </c>
      <c r="M39" s="28"/>
      <c r="P39" s="502"/>
    </row>
    <row r="40" spans="1:16" s="12" customFormat="1" ht="6" customHeight="1" x14ac:dyDescent="0.2">
      <c r="A40" s="23"/>
      <c r="B40" s="57"/>
      <c r="C40" s="57"/>
      <c r="D40" s="57"/>
      <c r="E40" s="57"/>
      <c r="F40" s="34"/>
      <c r="G40" s="57"/>
      <c r="H40" s="57"/>
      <c r="I40" s="57"/>
      <c r="J40" s="57"/>
      <c r="K40" s="34"/>
      <c r="L40" s="152"/>
      <c r="M40" s="28"/>
      <c r="P40" s="502"/>
    </row>
    <row r="41" spans="1:16" ht="12" x14ac:dyDescent="0.2">
      <c r="A41" s="23"/>
      <c r="B41" s="766" t="s">
        <v>265</v>
      </c>
      <c r="C41" s="779"/>
      <c r="D41" s="779"/>
      <c r="E41" s="779"/>
      <c r="F41" s="779"/>
      <c r="G41" s="779"/>
      <c r="H41" s="779"/>
      <c r="I41" s="779"/>
      <c r="J41" s="779"/>
      <c r="K41" s="779"/>
      <c r="L41" s="151"/>
      <c r="M41" s="99"/>
    </row>
    <row r="42" spans="1:16" s="12" customFormat="1" ht="12" customHeight="1" x14ac:dyDescent="0.2">
      <c r="A42" s="23"/>
      <c r="B42" s="27"/>
      <c r="C42" s="27"/>
      <c r="D42" s="27"/>
      <c r="E42" s="27"/>
      <c r="F42" s="29" t="s">
        <v>37</v>
      </c>
      <c r="G42" s="29"/>
      <c r="H42" s="37" t="s">
        <v>101</v>
      </c>
      <c r="I42" s="29"/>
      <c r="J42" s="29" t="s">
        <v>38</v>
      </c>
      <c r="K42" s="29"/>
      <c r="L42" s="433" t="s">
        <v>479</v>
      </c>
      <c r="M42" s="28"/>
      <c r="P42" s="502"/>
    </row>
    <row r="43" spans="1:16" s="12" customFormat="1" ht="12" customHeight="1" x14ac:dyDescent="0.2">
      <c r="A43" s="23"/>
      <c r="B43" s="777" t="s">
        <v>77</v>
      </c>
      <c r="C43" s="778"/>
      <c r="D43" s="778"/>
      <c r="E43" s="778"/>
      <c r="F43" s="467"/>
      <c r="G43" s="27"/>
      <c r="H43" s="420"/>
      <c r="I43" s="52" t="s">
        <v>40</v>
      </c>
      <c r="J43" s="52">
        <f>'Section B3'!J43</f>
        <v>22800</v>
      </c>
      <c r="K43" s="29" t="s">
        <v>41</v>
      </c>
      <c r="L43" s="417">
        <f>H43*J43</f>
        <v>0</v>
      </c>
      <c r="M43" s="28"/>
      <c r="P43" s="502" t="b">
        <f>H43=""</f>
        <v>1</v>
      </c>
    </row>
    <row r="44" spans="1:16" ht="18" customHeight="1" x14ac:dyDescent="0.2">
      <c r="A44" s="23"/>
      <c r="B44" s="772" t="s">
        <v>266</v>
      </c>
      <c r="C44" s="773"/>
      <c r="D44" s="773"/>
      <c r="E44" s="773"/>
      <c r="F44" s="773"/>
      <c r="G44" s="773"/>
      <c r="H44" s="773"/>
      <c r="I44" s="773"/>
      <c r="J44" s="773"/>
      <c r="K44" s="773"/>
      <c r="L44" s="151"/>
      <c r="M44" s="35"/>
    </row>
    <row r="45" spans="1:16" s="12" customFormat="1" ht="12" customHeight="1" x14ac:dyDescent="0.2">
      <c r="A45" s="23"/>
      <c r="B45" s="27"/>
      <c r="C45" s="27"/>
      <c r="D45" s="27"/>
      <c r="E45" s="27"/>
      <c r="F45" s="29" t="s">
        <v>37</v>
      </c>
      <c r="G45" s="29"/>
      <c r="H45" s="37" t="s">
        <v>101</v>
      </c>
      <c r="I45" s="29"/>
      <c r="J45" s="29" t="s">
        <v>38</v>
      </c>
      <c r="K45" s="29"/>
      <c r="L45" s="433" t="s">
        <v>479</v>
      </c>
      <c r="M45" s="28"/>
      <c r="P45" s="502"/>
    </row>
    <row r="46" spans="1:16" s="12" customFormat="1" ht="12" customHeight="1" x14ac:dyDescent="0.2">
      <c r="A46" s="23"/>
      <c r="B46" s="777" t="s">
        <v>77</v>
      </c>
      <c r="C46" s="778"/>
      <c r="D46" s="778"/>
      <c r="E46" s="778"/>
      <c r="F46" s="467"/>
      <c r="G46" s="27"/>
      <c r="H46" s="420"/>
      <c r="I46" s="52" t="s">
        <v>40</v>
      </c>
      <c r="J46" s="52">
        <f>'Section B3'!J46</f>
        <v>22800</v>
      </c>
      <c r="K46" s="29" t="s">
        <v>41</v>
      </c>
      <c r="L46" s="417">
        <f>H46*J46</f>
        <v>0</v>
      </c>
      <c r="M46" s="28"/>
      <c r="P46" s="502" t="b">
        <f>H46=""</f>
        <v>1</v>
      </c>
    </row>
    <row r="47" spans="1:16" ht="11.25" customHeight="1" x14ac:dyDescent="0.2">
      <c r="A47" s="31"/>
      <c r="B47" s="33"/>
      <c r="C47" s="33"/>
      <c r="D47" s="33"/>
      <c r="E47" s="33"/>
      <c r="F47" s="70"/>
      <c r="G47" s="109"/>
      <c r="H47" s="109"/>
      <c r="I47" s="109"/>
      <c r="J47" s="109"/>
      <c r="K47" s="34"/>
      <c r="L47" s="152"/>
      <c r="M47" s="35"/>
    </row>
    <row r="48" spans="1:16" s="12" customFormat="1" ht="15" customHeight="1" x14ac:dyDescent="0.2">
      <c r="A48" s="242"/>
      <c r="B48" s="766" t="s">
        <v>267</v>
      </c>
      <c r="C48" s="773"/>
      <c r="D48" s="773"/>
      <c r="E48" s="773"/>
      <c r="F48" s="773"/>
      <c r="G48" s="773"/>
      <c r="H48" s="773"/>
      <c r="I48" s="773"/>
      <c r="J48" s="773"/>
      <c r="K48" s="773"/>
      <c r="L48" s="150"/>
      <c r="M48" s="28"/>
      <c r="P48" s="502"/>
    </row>
    <row r="49" spans="1:13" ht="22.5" customHeight="1" x14ac:dyDescent="0.2">
      <c r="A49" s="31"/>
      <c r="B49" s="32"/>
      <c r="C49" s="32"/>
      <c r="D49" s="32"/>
      <c r="E49" s="32"/>
      <c r="F49" s="29"/>
      <c r="G49" s="37"/>
      <c r="H49" s="564" t="s">
        <v>482</v>
      </c>
      <c r="I49" s="32"/>
      <c r="J49" s="564" t="s">
        <v>481</v>
      </c>
      <c r="K49" s="107"/>
      <c r="L49" s="434" t="s">
        <v>480</v>
      </c>
      <c r="M49" s="35"/>
    </row>
    <row r="50" spans="1:13" ht="19.350000000000001" customHeight="1" x14ac:dyDescent="0.2">
      <c r="A50" s="31"/>
      <c r="B50" s="775" t="s">
        <v>110</v>
      </c>
      <c r="C50" s="776"/>
      <c r="D50" s="776"/>
      <c r="E50" s="776"/>
      <c r="F50" s="29"/>
      <c r="G50" s="150"/>
      <c r="H50" s="417">
        <f>'Section B2 (2)'!$I$32</f>
        <v>0</v>
      </c>
      <c r="I50" s="32"/>
      <c r="J50" s="418">
        <f>'Section B2 (2)'!$I$64</f>
        <v>0</v>
      </c>
      <c r="K50" s="150"/>
      <c r="L50" s="417">
        <f>SUM(H50,J50)</f>
        <v>0</v>
      </c>
      <c r="M50" s="35"/>
    </row>
    <row r="51" spans="1:13" x14ac:dyDescent="0.2">
      <c r="A51" s="31"/>
      <c r="B51" s="32"/>
      <c r="C51" s="32"/>
      <c r="D51" s="32"/>
      <c r="E51" s="32"/>
      <c r="F51" s="29"/>
      <c r="G51" s="32"/>
      <c r="H51" s="32"/>
      <c r="I51" s="32"/>
      <c r="J51" s="27"/>
      <c r="K51" s="32"/>
      <c r="L51" s="150"/>
      <c r="M51" s="35"/>
    </row>
    <row r="52" spans="1:13" ht="19.350000000000001" customHeight="1" x14ac:dyDescent="0.2">
      <c r="A52" s="31"/>
      <c r="B52" s="775" t="s">
        <v>109</v>
      </c>
      <c r="C52" s="776"/>
      <c r="D52" s="776"/>
      <c r="E52" s="776"/>
      <c r="F52" s="29"/>
      <c r="G52" s="150"/>
      <c r="H52" s="417">
        <f>$L$20</f>
        <v>0</v>
      </c>
      <c r="I52" s="32"/>
      <c r="J52" s="418">
        <f>$L$39</f>
        <v>0</v>
      </c>
      <c r="K52" s="150"/>
      <c r="L52" s="417">
        <f>SUM(H52,J52)</f>
        <v>0</v>
      </c>
      <c r="M52" s="35"/>
    </row>
    <row r="53" spans="1:13" x14ac:dyDescent="0.2">
      <c r="A53" s="31"/>
      <c r="B53" s="32"/>
      <c r="C53" s="32"/>
      <c r="D53" s="32"/>
      <c r="E53" s="32"/>
      <c r="F53" s="29"/>
      <c r="G53" s="32"/>
      <c r="H53" s="32"/>
      <c r="I53" s="32"/>
      <c r="J53" s="27"/>
      <c r="K53" s="32"/>
      <c r="L53" s="150"/>
      <c r="M53" s="35"/>
    </row>
    <row r="54" spans="1:13" ht="19.350000000000001" customHeight="1" x14ac:dyDescent="0.2">
      <c r="A54" s="31"/>
      <c r="B54" s="775" t="s">
        <v>127</v>
      </c>
      <c r="C54" s="776"/>
      <c r="D54" s="776"/>
      <c r="E54" s="776"/>
      <c r="F54" s="29"/>
      <c r="G54" s="150"/>
      <c r="H54" s="417">
        <f>$L$43</f>
        <v>0</v>
      </c>
      <c r="I54" s="32"/>
      <c r="J54" s="418">
        <f>$L$46</f>
        <v>0</v>
      </c>
      <c r="K54" s="421"/>
      <c r="L54" s="417">
        <f>SUM(H54,J54)</f>
        <v>0</v>
      </c>
      <c r="M54" s="35"/>
    </row>
    <row r="55" spans="1:13" ht="10.5" customHeight="1" x14ac:dyDescent="0.2">
      <c r="A55" s="31"/>
      <c r="B55" s="32"/>
      <c r="C55" s="32"/>
      <c r="D55" s="32"/>
      <c r="E55" s="32"/>
      <c r="F55" s="29"/>
      <c r="G55" s="32"/>
      <c r="H55" s="32"/>
      <c r="I55" s="32"/>
      <c r="J55" s="32"/>
      <c r="K55" s="29"/>
      <c r="L55" s="32"/>
      <c r="M55" s="35"/>
    </row>
    <row r="56" spans="1:13" ht="12.75" x14ac:dyDescent="0.2">
      <c r="A56" s="31"/>
      <c r="B56" s="652" t="str">
        <f>LEFT(CONCATENATE(Submission!$C$17," - ", 'Section A1'!$B$5),95)</f>
        <v xml:space="preserve"> - </v>
      </c>
      <c r="C56" s="641"/>
      <c r="D56" s="641"/>
      <c r="E56" s="641"/>
      <c r="F56" s="642"/>
      <c r="G56" s="641"/>
      <c r="H56" s="641"/>
      <c r="I56" s="641"/>
      <c r="J56" s="641"/>
      <c r="K56" s="642"/>
      <c r="L56" s="643"/>
      <c r="M56" s="35"/>
    </row>
    <row r="57" spans="1:13" ht="12" thickBot="1" x14ac:dyDescent="0.25">
      <c r="A57" s="40"/>
      <c r="B57" s="41"/>
      <c r="C57" s="41"/>
      <c r="D57" s="41"/>
      <c r="E57" s="41"/>
      <c r="F57" s="42"/>
      <c r="G57" s="41"/>
      <c r="H57" s="41"/>
      <c r="I57" s="41"/>
      <c r="J57" s="41"/>
      <c r="K57" s="42"/>
      <c r="L57" s="41"/>
      <c r="M57" s="43"/>
    </row>
  </sheetData>
  <sheetProtection password="EBAD" sheet="1"/>
  <mergeCells count="27">
    <mergeCell ref="B25:E25"/>
    <mergeCell ref="B54:E54"/>
    <mergeCell ref="B50:E50"/>
    <mergeCell ref="B52:E52"/>
    <mergeCell ref="F20:J20"/>
    <mergeCell ref="F39:J39"/>
    <mergeCell ref="B41:K41"/>
    <mergeCell ref="B44:K44"/>
    <mergeCell ref="B46:E46"/>
    <mergeCell ref="B48:K48"/>
    <mergeCell ref="B27:E27"/>
    <mergeCell ref="A1:M1"/>
    <mergeCell ref="B43:E43"/>
    <mergeCell ref="B6:E6"/>
    <mergeCell ref="B8:E8"/>
    <mergeCell ref="B10:E10"/>
    <mergeCell ref="B12:E12"/>
    <mergeCell ref="B33:E33"/>
    <mergeCell ref="B35:E35"/>
    <mergeCell ref="B37:E37"/>
    <mergeCell ref="B14:E14"/>
    <mergeCell ref="B16:E16"/>
    <mergeCell ref="B29:E29"/>
    <mergeCell ref="B31:E31"/>
    <mergeCell ref="B3:L3"/>
    <mergeCell ref="B22:L22"/>
    <mergeCell ref="B18:E18"/>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5717" r:id="rId4" name="Check Box 5">
              <controlPr defaultSize="0" autoFill="0" autoLine="0" autoPict="0">
                <anchor moveWithCells="1">
                  <from>
                    <xdr:col>1</xdr:col>
                    <xdr:colOff>0</xdr:colOff>
                    <xdr:row>3</xdr:row>
                    <xdr:rowOff>0</xdr:rowOff>
                  </from>
                  <to>
                    <xdr:col>8</xdr:col>
                    <xdr:colOff>9525</xdr:colOff>
                    <xdr:row>4</xdr:row>
                    <xdr:rowOff>28575</xdr:rowOff>
                  </to>
                </anchor>
              </controlPr>
            </control>
          </mc:Choice>
        </mc:AlternateContent>
        <mc:AlternateContent xmlns:mc="http://schemas.openxmlformats.org/markup-compatibility/2006">
          <mc:Choice Requires="x14">
            <control shapeId="115718" r:id="rId5" name="Check Box 6">
              <controlPr defaultSize="0" autoFill="0" autoLine="0" autoPict="0">
                <anchor moveWithCells="1">
                  <from>
                    <xdr:col>5</xdr:col>
                    <xdr:colOff>19050</xdr:colOff>
                    <xdr:row>4</xdr:row>
                    <xdr:rowOff>161925</xdr:rowOff>
                  </from>
                  <to>
                    <xdr:col>6</xdr:col>
                    <xdr:colOff>95250</xdr:colOff>
                    <xdr:row>6</xdr:row>
                    <xdr:rowOff>38100</xdr:rowOff>
                  </to>
                </anchor>
              </controlPr>
            </control>
          </mc:Choice>
        </mc:AlternateContent>
        <mc:AlternateContent xmlns:mc="http://schemas.openxmlformats.org/markup-compatibility/2006">
          <mc:Choice Requires="x14">
            <control shapeId="115719" r:id="rId6" name="Check Box 7">
              <controlPr defaultSize="0" autoFill="0" autoLine="0" autoPict="0">
                <anchor moveWithCells="1">
                  <from>
                    <xdr:col>5</xdr:col>
                    <xdr:colOff>19050</xdr:colOff>
                    <xdr:row>6</xdr:row>
                    <xdr:rowOff>95250</xdr:rowOff>
                  </from>
                  <to>
                    <xdr:col>6</xdr:col>
                    <xdr:colOff>95250</xdr:colOff>
                    <xdr:row>8</xdr:row>
                    <xdr:rowOff>38100</xdr:rowOff>
                  </to>
                </anchor>
              </controlPr>
            </control>
          </mc:Choice>
        </mc:AlternateContent>
        <mc:AlternateContent xmlns:mc="http://schemas.openxmlformats.org/markup-compatibility/2006">
          <mc:Choice Requires="x14">
            <control shapeId="115720" r:id="rId7" name="Check Box 8">
              <controlPr defaultSize="0" autoFill="0" autoLine="0" autoPict="0">
                <anchor moveWithCells="1">
                  <from>
                    <xdr:col>5</xdr:col>
                    <xdr:colOff>19050</xdr:colOff>
                    <xdr:row>8</xdr:row>
                    <xdr:rowOff>95250</xdr:rowOff>
                  </from>
                  <to>
                    <xdr:col>6</xdr:col>
                    <xdr:colOff>95250</xdr:colOff>
                    <xdr:row>10</xdr:row>
                    <xdr:rowOff>38100</xdr:rowOff>
                  </to>
                </anchor>
              </controlPr>
            </control>
          </mc:Choice>
        </mc:AlternateContent>
        <mc:AlternateContent xmlns:mc="http://schemas.openxmlformats.org/markup-compatibility/2006">
          <mc:Choice Requires="x14">
            <control shapeId="115721" r:id="rId8" name="Check Box 9">
              <controlPr defaultSize="0" autoFill="0" autoLine="0" autoPict="0">
                <anchor moveWithCells="1">
                  <from>
                    <xdr:col>5</xdr:col>
                    <xdr:colOff>19050</xdr:colOff>
                    <xdr:row>10</xdr:row>
                    <xdr:rowOff>95250</xdr:rowOff>
                  </from>
                  <to>
                    <xdr:col>6</xdr:col>
                    <xdr:colOff>95250</xdr:colOff>
                    <xdr:row>12</xdr:row>
                    <xdr:rowOff>38100</xdr:rowOff>
                  </to>
                </anchor>
              </controlPr>
            </control>
          </mc:Choice>
        </mc:AlternateContent>
        <mc:AlternateContent xmlns:mc="http://schemas.openxmlformats.org/markup-compatibility/2006">
          <mc:Choice Requires="x14">
            <control shapeId="115722" r:id="rId9" name="Check Box 10">
              <controlPr defaultSize="0" autoFill="0" autoLine="0" autoPict="0">
                <anchor moveWithCells="1">
                  <from>
                    <xdr:col>5</xdr:col>
                    <xdr:colOff>19050</xdr:colOff>
                    <xdr:row>12</xdr:row>
                    <xdr:rowOff>95250</xdr:rowOff>
                  </from>
                  <to>
                    <xdr:col>6</xdr:col>
                    <xdr:colOff>95250</xdr:colOff>
                    <xdr:row>14</xdr:row>
                    <xdr:rowOff>38100</xdr:rowOff>
                  </to>
                </anchor>
              </controlPr>
            </control>
          </mc:Choice>
        </mc:AlternateContent>
        <mc:AlternateContent xmlns:mc="http://schemas.openxmlformats.org/markup-compatibility/2006">
          <mc:Choice Requires="x14">
            <control shapeId="115723" r:id="rId10" name="Check Box 11">
              <controlPr defaultSize="0" autoFill="0" autoLine="0" autoPict="0">
                <anchor moveWithCells="1">
                  <from>
                    <xdr:col>5</xdr:col>
                    <xdr:colOff>19050</xdr:colOff>
                    <xdr:row>14</xdr:row>
                    <xdr:rowOff>95250</xdr:rowOff>
                  </from>
                  <to>
                    <xdr:col>6</xdr:col>
                    <xdr:colOff>95250</xdr:colOff>
                    <xdr:row>16</xdr:row>
                    <xdr:rowOff>38100</xdr:rowOff>
                  </to>
                </anchor>
              </controlPr>
            </control>
          </mc:Choice>
        </mc:AlternateContent>
        <mc:AlternateContent xmlns:mc="http://schemas.openxmlformats.org/markup-compatibility/2006">
          <mc:Choice Requires="x14">
            <control shapeId="115724" r:id="rId11" name="Check Box 12">
              <controlPr defaultSize="0" autoFill="0" autoLine="0" autoPict="0">
                <anchor moveWithCells="1">
                  <from>
                    <xdr:col>5</xdr:col>
                    <xdr:colOff>28575</xdr:colOff>
                    <xdr:row>16</xdr:row>
                    <xdr:rowOff>104775</xdr:rowOff>
                  </from>
                  <to>
                    <xdr:col>6</xdr:col>
                    <xdr:colOff>104775</xdr:colOff>
                    <xdr:row>18</xdr:row>
                    <xdr:rowOff>47625</xdr:rowOff>
                  </to>
                </anchor>
              </controlPr>
            </control>
          </mc:Choice>
        </mc:AlternateContent>
        <mc:AlternateContent xmlns:mc="http://schemas.openxmlformats.org/markup-compatibility/2006">
          <mc:Choice Requires="x14">
            <control shapeId="115725" r:id="rId12" name="Check Box 13">
              <controlPr defaultSize="0" autoFill="0" autoLine="0" autoPict="0">
                <anchor moveWithCells="1">
                  <from>
                    <xdr:col>1</xdr:col>
                    <xdr:colOff>0</xdr:colOff>
                    <xdr:row>22</xdr:row>
                    <xdr:rowOff>47625</xdr:rowOff>
                  </from>
                  <to>
                    <xdr:col>7</xdr:col>
                    <xdr:colOff>1209675</xdr:colOff>
                    <xdr:row>23</xdr:row>
                    <xdr:rowOff>28575</xdr:rowOff>
                  </to>
                </anchor>
              </controlPr>
            </control>
          </mc:Choice>
        </mc:AlternateContent>
        <mc:AlternateContent xmlns:mc="http://schemas.openxmlformats.org/markup-compatibility/2006">
          <mc:Choice Requires="x14">
            <control shapeId="115726" r:id="rId13" name="Check Box 14">
              <controlPr defaultSize="0" autoFill="0" autoLine="0" autoPict="0">
                <anchor moveWithCells="1">
                  <from>
                    <xdr:col>5</xdr:col>
                    <xdr:colOff>19050</xdr:colOff>
                    <xdr:row>23</xdr:row>
                    <xdr:rowOff>200025</xdr:rowOff>
                  </from>
                  <to>
                    <xdr:col>6</xdr:col>
                    <xdr:colOff>95250</xdr:colOff>
                    <xdr:row>25</xdr:row>
                    <xdr:rowOff>47625</xdr:rowOff>
                  </to>
                </anchor>
              </controlPr>
            </control>
          </mc:Choice>
        </mc:AlternateContent>
        <mc:AlternateContent xmlns:mc="http://schemas.openxmlformats.org/markup-compatibility/2006">
          <mc:Choice Requires="x14">
            <control shapeId="115727" r:id="rId14" name="Check Box 15">
              <controlPr defaultSize="0" autoFill="0" autoLine="0" autoPict="0">
                <anchor moveWithCells="1">
                  <from>
                    <xdr:col>5</xdr:col>
                    <xdr:colOff>19050</xdr:colOff>
                    <xdr:row>25</xdr:row>
                    <xdr:rowOff>95250</xdr:rowOff>
                  </from>
                  <to>
                    <xdr:col>6</xdr:col>
                    <xdr:colOff>95250</xdr:colOff>
                    <xdr:row>27</xdr:row>
                    <xdr:rowOff>38100</xdr:rowOff>
                  </to>
                </anchor>
              </controlPr>
            </control>
          </mc:Choice>
        </mc:AlternateContent>
        <mc:AlternateContent xmlns:mc="http://schemas.openxmlformats.org/markup-compatibility/2006">
          <mc:Choice Requires="x14">
            <control shapeId="115728" r:id="rId15" name="Check Box 16">
              <controlPr defaultSize="0" autoFill="0" autoLine="0" autoPict="0">
                <anchor moveWithCells="1">
                  <from>
                    <xdr:col>5</xdr:col>
                    <xdr:colOff>19050</xdr:colOff>
                    <xdr:row>27</xdr:row>
                    <xdr:rowOff>95250</xdr:rowOff>
                  </from>
                  <to>
                    <xdr:col>6</xdr:col>
                    <xdr:colOff>95250</xdr:colOff>
                    <xdr:row>29</xdr:row>
                    <xdr:rowOff>38100</xdr:rowOff>
                  </to>
                </anchor>
              </controlPr>
            </control>
          </mc:Choice>
        </mc:AlternateContent>
        <mc:AlternateContent xmlns:mc="http://schemas.openxmlformats.org/markup-compatibility/2006">
          <mc:Choice Requires="x14">
            <control shapeId="115729" r:id="rId16" name="Check Box 17">
              <controlPr defaultSize="0" autoFill="0" autoLine="0" autoPict="0">
                <anchor moveWithCells="1">
                  <from>
                    <xdr:col>5</xdr:col>
                    <xdr:colOff>19050</xdr:colOff>
                    <xdr:row>29</xdr:row>
                    <xdr:rowOff>95250</xdr:rowOff>
                  </from>
                  <to>
                    <xdr:col>6</xdr:col>
                    <xdr:colOff>95250</xdr:colOff>
                    <xdr:row>31</xdr:row>
                    <xdr:rowOff>38100</xdr:rowOff>
                  </to>
                </anchor>
              </controlPr>
            </control>
          </mc:Choice>
        </mc:AlternateContent>
        <mc:AlternateContent xmlns:mc="http://schemas.openxmlformats.org/markup-compatibility/2006">
          <mc:Choice Requires="x14">
            <control shapeId="115730" r:id="rId17" name="Check Box 18">
              <controlPr defaultSize="0" autoFill="0" autoLine="0" autoPict="0">
                <anchor moveWithCells="1">
                  <from>
                    <xdr:col>5</xdr:col>
                    <xdr:colOff>19050</xdr:colOff>
                    <xdr:row>31</xdr:row>
                    <xdr:rowOff>95250</xdr:rowOff>
                  </from>
                  <to>
                    <xdr:col>6</xdr:col>
                    <xdr:colOff>95250</xdr:colOff>
                    <xdr:row>33</xdr:row>
                    <xdr:rowOff>38100</xdr:rowOff>
                  </to>
                </anchor>
              </controlPr>
            </control>
          </mc:Choice>
        </mc:AlternateContent>
        <mc:AlternateContent xmlns:mc="http://schemas.openxmlformats.org/markup-compatibility/2006">
          <mc:Choice Requires="x14">
            <control shapeId="115731" r:id="rId18" name="Check Box 19">
              <controlPr defaultSize="0" autoFill="0" autoLine="0" autoPict="0">
                <anchor moveWithCells="1">
                  <from>
                    <xdr:col>5</xdr:col>
                    <xdr:colOff>19050</xdr:colOff>
                    <xdr:row>33</xdr:row>
                    <xdr:rowOff>104775</xdr:rowOff>
                  </from>
                  <to>
                    <xdr:col>6</xdr:col>
                    <xdr:colOff>95250</xdr:colOff>
                    <xdr:row>35</xdr:row>
                    <xdr:rowOff>47625</xdr:rowOff>
                  </to>
                </anchor>
              </controlPr>
            </control>
          </mc:Choice>
        </mc:AlternateContent>
        <mc:AlternateContent xmlns:mc="http://schemas.openxmlformats.org/markup-compatibility/2006">
          <mc:Choice Requires="x14">
            <control shapeId="115732" r:id="rId19" name="Check Box 20">
              <controlPr defaultSize="0" autoFill="0" autoLine="0" autoPict="0">
                <anchor moveWithCells="1">
                  <from>
                    <xdr:col>5</xdr:col>
                    <xdr:colOff>19050</xdr:colOff>
                    <xdr:row>35</xdr:row>
                    <xdr:rowOff>104775</xdr:rowOff>
                  </from>
                  <to>
                    <xdr:col>6</xdr:col>
                    <xdr:colOff>95250</xdr:colOff>
                    <xdr:row>37</xdr:row>
                    <xdr:rowOff>47625</xdr:rowOff>
                  </to>
                </anchor>
              </controlPr>
            </control>
          </mc:Choice>
        </mc:AlternateContent>
        <mc:AlternateContent xmlns:mc="http://schemas.openxmlformats.org/markup-compatibility/2006">
          <mc:Choice Requires="x14">
            <control shapeId="115733" r:id="rId20" name="Check Box 21">
              <controlPr defaultSize="0" autoFill="0" autoLine="0" autoPict="0">
                <anchor moveWithCells="1">
                  <from>
                    <xdr:col>5</xdr:col>
                    <xdr:colOff>19050</xdr:colOff>
                    <xdr:row>41</xdr:row>
                    <xdr:rowOff>123825</xdr:rowOff>
                  </from>
                  <to>
                    <xdr:col>6</xdr:col>
                    <xdr:colOff>95250</xdr:colOff>
                    <xdr:row>43</xdr:row>
                    <xdr:rowOff>38100</xdr:rowOff>
                  </to>
                </anchor>
              </controlPr>
            </control>
          </mc:Choice>
        </mc:AlternateContent>
        <mc:AlternateContent xmlns:mc="http://schemas.openxmlformats.org/markup-compatibility/2006">
          <mc:Choice Requires="x14">
            <control shapeId="115734" r:id="rId21" name="Check Box 22">
              <controlPr defaultSize="0" autoFill="0" autoLine="0" autoPict="0">
                <anchor moveWithCells="1">
                  <from>
                    <xdr:col>5</xdr:col>
                    <xdr:colOff>19050</xdr:colOff>
                    <xdr:row>44</xdr:row>
                    <xdr:rowOff>123825</xdr:rowOff>
                  </from>
                  <to>
                    <xdr:col>6</xdr:col>
                    <xdr:colOff>95250</xdr:colOff>
                    <xdr:row>46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U57"/>
  <sheetViews>
    <sheetView zoomScaleNormal="100" workbookViewId="0">
      <selection activeCell="Q39" sqref="Q39"/>
    </sheetView>
  </sheetViews>
  <sheetFormatPr defaultRowHeight="12.75" x14ac:dyDescent="0.2"/>
  <cols>
    <col min="1" max="1" width="3.7109375" style="172" customWidth="1"/>
    <col min="2" max="2" width="7.7109375" style="172" customWidth="1"/>
    <col min="3" max="3" width="25.7109375" style="172" customWidth="1"/>
    <col min="4" max="4" width="1.7109375" style="172" customWidth="1"/>
    <col min="5" max="5" width="55" style="172" customWidth="1"/>
    <col min="6" max="6" width="2.7109375" style="172" customWidth="1"/>
    <col min="7" max="7" width="9" style="172" customWidth="1"/>
    <col min="8" max="8" width="22" style="113" hidden="1" customWidth="1"/>
    <col min="9" max="9" width="6.140625" style="545" hidden="1" customWidth="1"/>
    <col min="10" max="10" width="9.140625" style="113" hidden="1" customWidth="1"/>
    <col min="11" max="11" width="22.140625" style="113" hidden="1" customWidth="1"/>
    <col min="12" max="12" width="9.140625" style="113" hidden="1" customWidth="1"/>
    <col min="13" max="13" width="19.7109375" style="113" hidden="1" customWidth="1"/>
    <col min="14" max="14" width="18.140625" style="113" hidden="1" customWidth="1"/>
    <col min="15" max="15" width="9.140625" style="113" customWidth="1"/>
    <col min="16" max="16" width="18.28515625" style="113" customWidth="1"/>
    <col min="17" max="17" width="18.140625" style="113" customWidth="1"/>
    <col min="18" max="20" width="9.140625" style="113" customWidth="1"/>
    <col min="21" max="21" width="9.140625" style="113"/>
    <col min="22" max="16384" width="9.140625" style="172"/>
  </cols>
  <sheetData>
    <row r="1" spans="1:21" ht="15" customHeight="1" x14ac:dyDescent="0.25">
      <c r="A1" s="727" t="s">
        <v>178</v>
      </c>
      <c r="B1" s="728"/>
      <c r="C1" s="728"/>
      <c r="D1" s="728"/>
      <c r="E1" s="728"/>
      <c r="F1" s="729"/>
    </row>
    <row r="2" spans="1:21" ht="6" customHeight="1" x14ac:dyDescent="0.2">
      <c r="A2" s="202"/>
      <c r="B2" s="79"/>
      <c r="C2" s="79"/>
      <c r="D2" s="79"/>
      <c r="E2" s="79"/>
      <c r="F2" s="106"/>
    </row>
    <row r="3" spans="1:21" ht="15" x14ac:dyDescent="0.2">
      <c r="A3" s="344"/>
      <c r="B3" s="224" t="s">
        <v>207</v>
      </c>
      <c r="C3" s="224"/>
      <c r="D3" s="224"/>
      <c r="E3" s="224"/>
      <c r="F3" s="225"/>
    </row>
    <row r="4" spans="1:21" ht="23.25" customHeight="1" x14ac:dyDescent="0.2">
      <c r="A4" s="202"/>
      <c r="B4" s="79"/>
      <c r="C4" s="79"/>
      <c r="D4" s="79"/>
      <c r="E4" s="174" t="s">
        <v>527</v>
      </c>
      <c r="F4" s="106"/>
      <c r="I4" s="545">
        <v>1</v>
      </c>
    </row>
    <row r="5" spans="1:21" x14ac:dyDescent="0.2">
      <c r="A5" s="23"/>
      <c r="B5" s="175"/>
      <c r="C5" s="107"/>
      <c r="D5" s="107"/>
      <c r="E5" s="623" t="s">
        <v>495</v>
      </c>
      <c r="F5" s="106"/>
      <c r="H5" s="546" t="s">
        <v>207</v>
      </c>
      <c r="K5" s="546" t="s">
        <v>208</v>
      </c>
      <c r="L5" s="236" t="s">
        <v>655</v>
      </c>
    </row>
    <row r="6" spans="1:21" x14ac:dyDescent="0.2">
      <c r="A6" s="23"/>
      <c r="B6" s="175"/>
      <c r="C6" s="107"/>
      <c r="D6" s="107"/>
      <c r="E6" s="107"/>
      <c r="F6" s="106"/>
      <c r="L6" s="236"/>
    </row>
    <row r="7" spans="1:21" ht="15" x14ac:dyDescent="0.2">
      <c r="A7" s="344"/>
      <c r="B7" s="224" t="s">
        <v>227</v>
      </c>
      <c r="C7" s="224"/>
      <c r="D7" s="224"/>
      <c r="E7" s="224"/>
      <c r="F7" s="225"/>
    </row>
    <row r="8" spans="1:21" ht="8.1" customHeight="1" x14ac:dyDescent="0.2">
      <c r="A8" s="202"/>
      <c r="B8" s="79"/>
      <c r="C8" s="79"/>
      <c r="D8" s="79"/>
      <c r="E8" s="79"/>
      <c r="F8" s="106"/>
    </row>
    <row r="9" spans="1:21" ht="14.1" customHeight="1" x14ac:dyDescent="0.2">
      <c r="A9" s="23"/>
      <c r="B9" s="86" t="s">
        <v>2</v>
      </c>
      <c r="C9" s="107"/>
      <c r="D9" s="107"/>
      <c r="E9" s="330"/>
      <c r="F9" s="106"/>
      <c r="H9" s="546" t="s">
        <v>227</v>
      </c>
      <c r="K9" s="546" t="s">
        <v>228</v>
      </c>
      <c r="L9" s="544" t="s">
        <v>229</v>
      </c>
    </row>
    <row r="10" spans="1:21" ht="8.1" customHeight="1" x14ac:dyDescent="0.2">
      <c r="A10" s="23"/>
      <c r="B10" s="74"/>
      <c r="C10" s="55"/>
      <c r="D10" s="55"/>
      <c r="E10" s="55"/>
      <c r="F10" s="106"/>
      <c r="L10" s="544" t="s">
        <v>230</v>
      </c>
    </row>
    <row r="11" spans="1:21" ht="14.1" customHeight="1" x14ac:dyDescent="0.2">
      <c r="A11" s="23"/>
      <c r="B11" s="86" t="s">
        <v>0</v>
      </c>
      <c r="C11" s="55"/>
      <c r="D11" s="55"/>
      <c r="E11" s="330"/>
      <c r="F11" s="106"/>
      <c r="H11" s="546" t="s">
        <v>1</v>
      </c>
      <c r="J11" s="113" t="s">
        <v>115</v>
      </c>
      <c r="L11" s="544" t="s">
        <v>231</v>
      </c>
    </row>
    <row r="12" spans="1:21" x14ac:dyDescent="0.2">
      <c r="A12" s="23"/>
      <c r="B12" s="74"/>
      <c r="C12" s="55"/>
      <c r="D12" s="55"/>
      <c r="E12" s="55"/>
      <c r="F12" s="106"/>
      <c r="J12" s="113" t="s">
        <v>114</v>
      </c>
      <c r="L12" s="544" t="s">
        <v>149</v>
      </c>
    </row>
    <row r="13" spans="1:21" ht="15" x14ac:dyDescent="0.2">
      <c r="A13" s="344"/>
      <c r="B13" s="224" t="s">
        <v>209</v>
      </c>
      <c r="C13" s="359"/>
      <c r="D13" s="359"/>
      <c r="E13" s="359"/>
      <c r="F13" s="225"/>
      <c r="L13" s="688" t="s">
        <v>354</v>
      </c>
      <c r="N13" s="690" t="s">
        <v>554</v>
      </c>
    </row>
    <row r="14" spans="1:21" x14ac:dyDescent="0.2">
      <c r="A14" s="23"/>
      <c r="B14" s="174"/>
      <c r="C14" s="107"/>
      <c r="D14" s="107"/>
      <c r="E14" s="107"/>
      <c r="F14" s="58"/>
      <c r="L14" s="689" t="s">
        <v>553</v>
      </c>
    </row>
    <row r="15" spans="1:21" s="230" customFormat="1" ht="17.100000000000001" customHeight="1" x14ac:dyDescent="0.2">
      <c r="A15" s="227"/>
      <c r="B15" s="708" t="s">
        <v>666</v>
      </c>
      <c r="C15" s="315"/>
      <c r="D15" s="136"/>
      <c r="E15" s="136" t="str">
        <f>IF(I5=NOT(1),"","Baseline Obligation Report Year")</f>
        <v/>
      </c>
      <c r="F15" s="229"/>
      <c r="H15" s="547" t="s">
        <v>287</v>
      </c>
      <c r="I15" s="548">
        <f>COUNT(C15,C17,C19)</f>
        <v>0</v>
      </c>
      <c r="J15" s="549"/>
      <c r="K15" s="549"/>
      <c r="L15" s="544" t="s">
        <v>355</v>
      </c>
      <c r="M15" s="549"/>
      <c r="N15" s="549"/>
      <c r="O15" s="549"/>
      <c r="P15" s="549"/>
      <c r="Q15" s="549"/>
      <c r="R15" s="549"/>
      <c r="S15" s="549"/>
      <c r="T15" s="549"/>
      <c r="U15" s="549"/>
    </row>
    <row r="16" spans="1:21" s="230" customFormat="1" ht="8.1" customHeight="1" x14ac:dyDescent="0.2">
      <c r="A16" s="227"/>
      <c r="B16" s="174"/>
      <c r="C16" s="136"/>
      <c r="D16" s="136"/>
      <c r="E16" s="136"/>
      <c r="F16" s="229"/>
      <c r="H16" s="549"/>
      <c r="I16" s="550"/>
      <c r="J16" s="549"/>
      <c r="K16" s="549"/>
      <c r="L16" s="544" t="s">
        <v>232</v>
      </c>
      <c r="M16" s="549"/>
      <c r="N16" s="549"/>
      <c r="O16" s="549"/>
      <c r="P16" s="549"/>
      <c r="Q16" s="549"/>
      <c r="R16" s="549"/>
      <c r="S16" s="549"/>
      <c r="T16" s="549"/>
      <c r="U16" s="549"/>
    </row>
    <row r="17" spans="1:21" s="230" customFormat="1" ht="17.100000000000001" hidden="1" customHeight="1" x14ac:dyDescent="0.2">
      <c r="A17" s="227"/>
      <c r="B17" s="175" t="s">
        <v>211</v>
      </c>
      <c r="C17" s="315"/>
      <c r="D17" s="136"/>
      <c r="E17" s="136" t="str">
        <f>IF(I5=1,"Second Year of Baseline Period (if applicable)",IF(I5=2,"N/A (leave blank)","Data Report Year 2 (if applicable)"))</f>
        <v>Data Report Year 2 (if applicable)</v>
      </c>
      <c r="F17" s="229"/>
      <c r="H17" s="549"/>
      <c r="I17" s="550"/>
      <c r="J17" s="549"/>
      <c r="K17" s="549"/>
      <c r="L17" s="544" t="s">
        <v>233</v>
      </c>
      <c r="M17" s="549"/>
      <c r="N17" s="549"/>
      <c r="O17" s="549"/>
      <c r="P17" s="549"/>
      <c r="Q17" s="549"/>
      <c r="R17" s="549"/>
      <c r="S17" s="549"/>
      <c r="T17" s="549"/>
      <c r="U17" s="549"/>
    </row>
    <row r="18" spans="1:21" s="230" customFormat="1" ht="8.1" hidden="1" customHeight="1" x14ac:dyDescent="0.2">
      <c r="A18" s="227"/>
      <c r="B18" s="174"/>
      <c r="C18" s="136"/>
      <c r="D18" s="136"/>
      <c r="E18" s="136"/>
      <c r="F18" s="229"/>
      <c r="H18" s="549"/>
      <c r="I18" s="550"/>
      <c r="J18" s="549"/>
      <c r="K18" s="549"/>
      <c r="L18" s="544" t="s">
        <v>234</v>
      </c>
      <c r="M18" s="549"/>
      <c r="N18" s="549"/>
      <c r="O18" s="549"/>
      <c r="P18" s="549"/>
      <c r="Q18" s="549"/>
      <c r="R18" s="549"/>
      <c r="S18" s="549"/>
      <c r="T18" s="549"/>
      <c r="U18" s="549"/>
    </row>
    <row r="19" spans="1:21" s="230" customFormat="1" ht="17.100000000000001" hidden="1" customHeight="1" x14ac:dyDescent="0.2">
      <c r="A19" s="227"/>
      <c r="B19" s="175" t="s">
        <v>213</v>
      </c>
      <c r="C19" s="314"/>
      <c r="D19" s="136"/>
      <c r="E19" s="136" t="str">
        <f>IF(I5=1,"Third Year of Baseline Period (if applicable)",IF(I5=2,"N/A (leave blank)","Data Report Year 3 (if applicable)"))</f>
        <v>Data Report Year 3 (if applicable)</v>
      </c>
      <c r="F19" s="229"/>
      <c r="H19" s="549"/>
      <c r="I19" s="550"/>
      <c r="J19" s="549"/>
      <c r="K19" s="549"/>
      <c r="L19" s="544" t="s">
        <v>356</v>
      </c>
      <c r="M19" s="549"/>
      <c r="N19" s="549"/>
      <c r="O19" s="549"/>
      <c r="P19" s="549"/>
      <c r="Q19" s="549"/>
      <c r="R19" s="549"/>
      <c r="S19" s="549"/>
      <c r="T19" s="549"/>
      <c r="U19" s="549"/>
    </row>
    <row r="20" spans="1:21" hidden="1" x14ac:dyDescent="0.2">
      <c r="A20" s="23"/>
      <c r="B20" s="174"/>
      <c r="C20" s="107"/>
      <c r="D20" s="107"/>
      <c r="E20" s="107"/>
      <c r="F20" s="58"/>
      <c r="L20" s="544" t="s">
        <v>235</v>
      </c>
    </row>
    <row r="21" spans="1:21" s="128" customFormat="1" ht="15" customHeight="1" x14ac:dyDescent="0.2">
      <c r="A21" s="344"/>
      <c r="B21" s="224" t="s">
        <v>113</v>
      </c>
      <c r="C21" s="359"/>
      <c r="D21" s="359"/>
      <c r="E21" s="359"/>
      <c r="F21" s="225"/>
      <c r="G21" s="206"/>
      <c r="I21" s="501"/>
      <c r="L21" s="544" t="s">
        <v>357</v>
      </c>
    </row>
    <row r="22" spans="1:21" s="12" customFormat="1" ht="18.75" customHeight="1" x14ac:dyDescent="0.2">
      <c r="A22" s="23"/>
      <c r="B22" s="86" t="s">
        <v>656</v>
      </c>
      <c r="C22" s="25"/>
      <c r="D22" s="25"/>
      <c r="E22" s="25"/>
      <c r="F22" s="58"/>
      <c r="I22" s="502"/>
      <c r="L22" s="544" t="s">
        <v>358</v>
      </c>
    </row>
    <row r="23" spans="1:21" s="12" customFormat="1" x14ac:dyDescent="0.2">
      <c r="A23" s="86"/>
      <c r="B23" s="86" t="s">
        <v>528</v>
      </c>
      <c r="C23" s="86"/>
      <c r="D23" s="107"/>
      <c r="E23" s="107"/>
      <c r="F23" s="58"/>
      <c r="I23" s="502"/>
    </row>
    <row r="24" spans="1:21" s="12" customFormat="1" x14ac:dyDescent="0.2">
      <c r="A24" s="23"/>
      <c r="B24" s="83"/>
      <c r="C24" s="107"/>
      <c r="D24" s="107"/>
      <c r="E24" s="107"/>
      <c r="F24" s="28"/>
      <c r="H24" s="547" t="s">
        <v>210</v>
      </c>
      <c r="I24" s="550"/>
      <c r="K24" s="547" t="s">
        <v>212</v>
      </c>
      <c r="L24" s="549" t="s">
        <v>115</v>
      </c>
    </row>
    <row r="25" spans="1:21" s="12" customFormat="1" x14ac:dyDescent="0.2">
      <c r="A25" s="23"/>
      <c r="B25" s="120"/>
      <c r="C25" s="175"/>
      <c r="D25" s="175"/>
      <c r="E25" s="107"/>
      <c r="F25" s="28"/>
      <c r="H25" s="549"/>
      <c r="I25" s="550"/>
      <c r="K25" s="549"/>
      <c r="L25" s="549" t="s">
        <v>114</v>
      </c>
    </row>
    <row r="26" spans="1:21" s="12" customFormat="1" ht="8.1" customHeight="1" x14ac:dyDescent="0.2">
      <c r="A26" s="23"/>
      <c r="B26" s="173"/>
      <c r="C26" s="173"/>
      <c r="D26" s="173"/>
      <c r="E26" s="173"/>
      <c r="F26" s="28"/>
      <c r="I26" s="502"/>
    </row>
    <row r="27" spans="1:21" s="12" customFormat="1" ht="48.75" customHeight="1" x14ac:dyDescent="0.2">
      <c r="A27" s="207"/>
      <c r="B27" s="730" t="s">
        <v>594</v>
      </c>
      <c r="C27" s="731" t="s">
        <v>9</v>
      </c>
      <c r="D27" s="731" t="s">
        <v>9</v>
      </c>
      <c r="E27" s="731" t="s">
        <v>9</v>
      </c>
      <c r="F27" s="28"/>
      <c r="I27" s="502"/>
    </row>
    <row r="28" spans="1:21" s="12" customFormat="1" ht="8.1" customHeight="1" x14ac:dyDescent="0.2">
      <c r="A28" s="23"/>
      <c r="B28" s="120"/>
      <c r="C28" s="149"/>
      <c r="D28" s="149"/>
      <c r="E28" s="107"/>
      <c r="F28" s="28"/>
      <c r="I28" s="502"/>
    </row>
    <row r="29" spans="1:21" ht="15" x14ac:dyDescent="0.25">
      <c r="A29" s="220"/>
      <c r="B29" s="224" t="s">
        <v>214</v>
      </c>
      <c r="C29" s="224"/>
      <c r="D29" s="224"/>
      <c r="E29" s="224"/>
      <c r="F29" s="225"/>
      <c r="H29" s="546" t="s">
        <v>493</v>
      </c>
      <c r="I29" s="12">
        <f>CHOOSE(I5+1,J29,J29,IF(OR(C15&gt;2013,C15=0),2,1),IF(OR(C15&gt;2013,C15=0),2,1))</f>
        <v>2</v>
      </c>
      <c r="J29" s="545">
        <f>MATCH(E5,L29:L31)</f>
        <v>2</v>
      </c>
      <c r="L29" s="236" t="s">
        <v>494</v>
      </c>
    </row>
    <row r="30" spans="1:21" ht="8.1" customHeight="1" x14ac:dyDescent="0.2">
      <c r="A30" s="71"/>
      <c r="B30" s="176"/>
      <c r="C30" s="107"/>
      <c r="D30" s="107"/>
      <c r="E30" s="107"/>
      <c r="F30" s="106"/>
      <c r="L30" s="236" t="s">
        <v>495</v>
      </c>
    </row>
    <row r="31" spans="1:21" ht="24" customHeight="1" x14ac:dyDescent="0.2">
      <c r="A31" s="186" t="s">
        <v>78</v>
      </c>
      <c r="B31" s="724" t="s">
        <v>653</v>
      </c>
      <c r="C31" s="725"/>
      <c r="D31" s="725"/>
      <c r="E31" s="725"/>
      <c r="F31" s="106"/>
      <c r="L31" s="236" t="s">
        <v>496</v>
      </c>
    </row>
    <row r="32" spans="1:21" ht="12.75" customHeight="1" x14ac:dyDescent="0.2">
      <c r="A32" s="186">
        <v>2</v>
      </c>
      <c r="B32" s="724" t="s">
        <v>657</v>
      </c>
      <c r="C32" s="725"/>
      <c r="D32" s="725"/>
      <c r="E32" s="725"/>
      <c r="F32" s="106"/>
    </row>
    <row r="33" spans="1:12" ht="12.75" customHeight="1" x14ac:dyDescent="0.2">
      <c r="A33" s="186">
        <v>3</v>
      </c>
      <c r="B33" s="724" t="s">
        <v>399</v>
      </c>
      <c r="C33" s="725"/>
      <c r="D33" s="725"/>
      <c r="E33" s="725"/>
      <c r="F33" s="106"/>
      <c r="H33" s="546" t="s">
        <v>523</v>
      </c>
      <c r="I33" s="546" t="s">
        <v>498</v>
      </c>
      <c r="J33" s="546" t="s">
        <v>497</v>
      </c>
      <c r="K33" s="546" t="s">
        <v>495</v>
      </c>
      <c r="L33" s="546" t="s">
        <v>496</v>
      </c>
    </row>
    <row r="34" spans="1:12" ht="12.75" customHeight="1" x14ac:dyDescent="0.2">
      <c r="A34" s="71"/>
      <c r="B34" s="465"/>
      <c r="C34" s="107"/>
      <c r="D34" s="107"/>
      <c r="E34" s="107"/>
      <c r="F34" s="106"/>
      <c r="H34" s="527" t="s">
        <v>499</v>
      </c>
      <c r="I34" s="113">
        <f>CHOOSE($I$29,J34,K34,L34)</f>
        <v>1</v>
      </c>
      <c r="J34" s="113">
        <v>1</v>
      </c>
      <c r="K34" s="113">
        <v>1</v>
      </c>
      <c r="L34" s="113">
        <v>1</v>
      </c>
    </row>
    <row r="35" spans="1:12" ht="12.75" customHeight="1" x14ac:dyDescent="0.2">
      <c r="A35" s="71"/>
      <c r="B35" s="726" t="s">
        <v>74</v>
      </c>
      <c r="C35" s="725"/>
      <c r="D35" s="725"/>
      <c r="E35" s="725"/>
      <c r="F35" s="106"/>
      <c r="H35" s="527" t="s">
        <v>500</v>
      </c>
      <c r="I35" s="113">
        <f t="shared" ref="I35:I57" si="0">CHOOSE($I$29,J35,K35,L35)</f>
        <v>25</v>
      </c>
      <c r="J35" s="113">
        <v>21</v>
      </c>
      <c r="K35" s="113">
        <v>25</v>
      </c>
      <c r="L35" s="113">
        <v>28.5</v>
      </c>
    </row>
    <row r="36" spans="1:12" ht="12.75" customHeight="1" thickBot="1" x14ac:dyDescent="0.25">
      <c r="A36" s="121"/>
      <c r="B36" s="122"/>
      <c r="C36" s="122"/>
      <c r="D36" s="122"/>
      <c r="E36" s="208"/>
      <c r="F36" s="209"/>
      <c r="H36" s="527" t="s">
        <v>501</v>
      </c>
      <c r="I36" s="113">
        <f t="shared" si="0"/>
        <v>298</v>
      </c>
      <c r="J36" s="113">
        <v>310</v>
      </c>
      <c r="K36" s="113">
        <v>298</v>
      </c>
      <c r="L36" s="113">
        <v>264.8</v>
      </c>
    </row>
    <row r="37" spans="1:12" ht="12.75" customHeight="1" x14ac:dyDescent="0.2">
      <c r="H37" s="545" t="s">
        <v>502</v>
      </c>
      <c r="I37" s="113">
        <f t="shared" si="0"/>
        <v>14800</v>
      </c>
      <c r="J37" s="113">
        <v>11700</v>
      </c>
      <c r="K37" s="113">
        <v>14800</v>
      </c>
    </row>
    <row r="38" spans="1:12" ht="12.75" customHeight="1" x14ac:dyDescent="0.2">
      <c r="H38" s="545" t="s">
        <v>503</v>
      </c>
      <c r="I38" s="113">
        <f t="shared" si="0"/>
        <v>675</v>
      </c>
      <c r="J38" s="113">
        <v>650</v>
      </c>
      <c r="K38" s="113">
        <v>675</v>
      </c>
    </row>
    <row r="39" spans="1:12" ht="12.75" customHeight="1" x14ac:dyDescent="0.2">
      <c r="H39" s="545" t="s">
        <v>504</v>
      </c>
      <c r="I39" s="113">
        <f t="shared" si="0"/>
        <v>92</v>
      </c>
      <c r="J39" s="113">
        <v>150</v>
      </c>
      <c r="K39" s="113">
        <v>92</v>
      </c>
    </row>
    <row r="40" spans="1:12" ht="8.1" customHeight="1" x14ac:dyDescent="0.2">
      <c r="H40" s="545" t="s">
        <v>505</v>
      </c>
      <c r="I40" s="113">
        <f t="shared" si="0"/>
        <v>1640</v>
      </c>
      <c r="J40" s="113">
        <v>1300</v>
      </c>
      <c r="K40" s="113">
        <v>1640</v>
      </c>
    </row>
    <row r="41" spans="1:12" ht="24" customHeight="1" x14ac:dyDescent="0.2">
      <c r="H41" s="545" t="s">
        <v>506</v>
      </c>
      <c r="I41" s="113">
        <f t="shared" si="0"/>
        <v>3500</v>
      </c>
      <c r="J41" s="113">
        <v>2800</v>
      </c>
      <c r="K41" s="113">
        <v>3500</v>
      </c>
    </row>
    <row r="42" spans="1:12" ht="8.1" customHeight="1" x14ac:dyDescent="0.2">
      <c r="H42" s="545" t="s">
        <v>507</v>
      </c>
      <c r="I42" s="113">
        <f t="shared" si="0"/>
        <v>1100</v>
      </c>
      <c r="J42" s="113">
        <v>1000</v>
      </c>
      <c r="K42" s="113">
        <v>1100</v>
      </c>
    </row>
    <row r="43" spans="1:12" x14ac:dyDescent="0.2">
      <c r="H43" s="545" t="s">
        <v>508</v>
      </c>
      <c r="I43" s="113">
        <f t="shared" si="0"/>
        <v>1430</v>
      </c>
      <c r="J43" s="113">
        <v>1300</v>
      </c>
      <c r="K43" s="113">
        <v>1430</v>
      </c>
    </row>
    <row r="44" spans="1:12" x14ac:dyDescent="0.2">
      <c r="H44" s="545" t="s">
        <v>509</v>
      </c>
      <c r="I44" s="113">
        <f t="shared" si="0"/>
        <v>124</v>
      </c>
      <c r="J44" s="113">
        <v>140</v>
      </c>
      <c r="K44" s="113">
        <v>124</v>
      </c>
    </row>
    <row r="45" spans="1:12" x14ac:dyDescent="0.2">
      <c r="H45" s="545" t="s">
        <v>510</v>
      </c>
      <c r="I45" s="113">
        <f t="shared" si="0"/>
        <v>353</v>
      </c>
      <c r="J45" s="113">
        <v>300</v>
      </c>
      <c r="K45" s="113">
        <v>353</v>
      </c>
    </row>
    <row r="46" spans="1:12" x14ac:dyDescent="0.2">
      <c r="H46" s="545" t="s">
        <v>511</v>
      </c>
      <c r="I46" s="113">
        <f t="shared" si="0"/>
        <v>4470</v>
      </c>
      <c r="J46" s="113">
        <v>3800</v>
      </c>
      <c r="K46" s="113">
        <v>4470</v>
      </c>
    </row>
    <row r="47" spans="1:12" x14ac:dyDescent="0.2">
      <c r="H47" s="545" t="s">
        <v>512</v>
      </c>
      <c r="I47" s="113">
        <f t="shared" si="0"/>
        <v>3220</v>
      </c>
      <c r="J47" s="113">
        <v>2900</v>
      </c>
      <c r="K47" s="113">
        <v>3220</v>
      </c>
    </row>
    <row r="48" spans="1:12" x14ac:dyDescent="0.2">
      <c r="H48" s="545" t="s">
        <v>513</v>
      </c>
      <c r="I48" s="113">
        <f t="shared" si="0"/>
        <v>9810</v>
      </c>
      <c r="J48" s="113">
        <v>6300</v>
      </c>
      <c r="K48" s="113">
        <v>9810</v>
      </c>
    </row>
    <row r="49" spans="8:11" x14ac:dyDescent="0.2">
      <c r="H49" s="545" t="s">
        <v>514</v>
      </c>
      <c r="I49" s="113">
        <f t="shared" si="0"/>
        <v>693</v>
      </c>
      <c r="J49" s="113">
        <v>560</v>
      </c>
      <c r="K49" s="113">
        <v>693</v>
      </c>
    </row>
    <row r="50" spans="8:11" x14ac:dyDescent="0.2">
      <c r="H50" s="545" t="s">
        <v>515</v>
      </c>
      <c r="I50" s="113">
        <f t="shared" si="0"/>
        <v>22800</v>
      </c>
      <c r="J50" s="113">
        <v>23900</v>
      </c>
      <c r="K50" s="113">
        <v>22800</v>
      </c>
    </row>
    <row r="51" spans="8:11" x14ac:dyDescent="0.2">
      <c r="H51" s="545" t="s">
        <v>516</v>
      </c>
      <c r="I51" s="113">
        <f t="shared" si="0"/>
        <v>7390</v>
      </c>
      <c r="J51" s="113">
        <v>6500</v>
      </c>
      <c r="K51" s="113">
        <v>7390</v>
      </c>
    </row>
    <row r="52" spans="8:11" x14ac:dyDescent="0.2">
      <c r="H52" s="545" t="s">
        <v>517</v>
      </c>
      <c r="I52" s="113">
        <f t="shared" si="0"/>
        <v>12200</v>
      </c>
      <c r="J52" s="113">
        <v>9200</v>
      </c>
      <c r="K52" s="113">
        <v>12200</v>
      </c>
    </row>
    <row r="53" spans="8:11" x14ac:dyDescent="0.2">
      <c r="H53" s="545" t="s">
        <v>518</v>
      </c>
      <c r="I53" s="113">
        <f t="shared" si="0"/>
        <v>8830</v>
      </c>
      <c r="J53" s="113">
        <v>7000</v>
      </c>
      <c r="K53" s="113">
        <v>8830</v>
      </c>
    </row>
    <row r="54" spans="8:11" x14ac:dyDescent="0.2">
      <c r="H54" s="545" t="s">
        <v>519</v>
      </c>
      <c r="I54" s="113">
        <f t="shared" si="0"/>
        <v>8860</v>
      </c>
      <c r="J54" s="113">
        <v>7000</v>
      </c>
      <c r="K54" s="113">
        <v>8860</v>
      </c>
    </row>
    <row r="55" spans="8:11" x14ac:dyDescent="0.2">
      <c r="H55" s="545" t="s">
        <v>520</v>
      </c>
      <c r="I55" s="113">
        <f t="shared" si="0"/>
        <v>10300</v>
      </c>
      <c r="J55" s="113">
        <v>8700</v>
      </c>
      <c r="K55" s="113">
        <v>10300</v>
      </c>
    </row>
    <row r="56" spans="8:11" x14ac:dyDescent="0.2">
      <c r="H56" s="545" t="s">
        <v>521</v>
      </c>
      <c r="I56" s="113">
        <f t="shared" si="0"/>
        <v>9160</v>
      </c>
      <c r="J56" s="113">
        <v>7500</v>
      </c>
      <c r="K56" s="113">
        <v>9160</v>
      </c>
    </row>
    <row r="57" spans="8:11" x14ac:dyDescent="0.2">
      <c r="H57" s="545" t="s">
        <v>522</v>
      </c>
      <c r="I57" s="113">
        <f t="shared" si="0"/>
        <v>9300</v>
      </c>
      <c r="J57" s="113">
        <v>7400</v>
      </c>
      <c r="K57" s="113">
        <v>9300</v>
      </c>
    </row>
  </sheetData>
  <sheetProtection password="EBAD" sheet="1" objects="1" scenarios="1"/>
  <mergeCells count="6">
    <mergeCell ref="B33:E33"/>
    <mergeCell ref="B35:E35"/>
    <mergeCell ref="B32:E32"/>
    <mergeCell ref="B31:E31"/>
    <mergeCell ref="A1:F1"/>
    <mergeCell ref="B27:E27"/>
  </mergeCells>
  <phoneticPr fontId="7" type="noConversion"/>
  <dataValidations count="4">
    <dataValidation allowBlank="1" showInputMessage="1" showErrorMessage="1" promptTitle="Report Type" prompt="Choose One From List" sqref="C5:D6"/>
    <dataValidation type="whole" allowBlank="1" showInputMessage="1" showErrorMessage="1" errorTitle="Error" error="Please enter the year(s) for which you are reporting. Use four digits (YYYY)." sqref="C15 C17 C19">
      <formula1>2000</formula1>
      <formula2>2050</formula2>
    </dataValidation>
    <dataValidation allowBlank="1" showInputMessage="1" showErrorMessage="1" sqref="D9"/>
    <dataValidation type="list" allowBlank="1" showInputMessage="1" showErrorMessage="1" prompt="For CR and DR is automatically selected IPCC2007 GWPs for 2014 and subsequent years. For previous to 2014 years is selected IPCC2004 GWPs._x000a_For BEIA, the default selection is IPCC2007 GWPs, but the Reporter could select IPCC2004 GWPs._x000a_" sqref="E5">
      <formula1>OFFSET(L29:L31,CHOOSE(I5,0,1,1),0,CHOOSE(I5,2,1,1),1)</formula1>
    </dataValidation>
  </dataValidations>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8305" r:id="rId4" name="Drop Down 1">
              <controlPr defaultSize="0" autoLine="0" autoPict="0">
                <anchor moveWithCells="1">
                  <from>
                    <xdr:col>1</xdr:col>
                    <xdr:colOff>0</xdr:colOff>
                    <xdr:row>3</xdr:row>
                    <xdr:rowOff>142875</xdr:rowOff>
                  </from>
                  <to>
                    <xdr:col>3</xdr:col>
                    <xdr:colOff>57150</xdr:colOff>
                    <xdr:row>4</xdr:row>
                    <xdr:rowOff>76200</xdr:rowOff>
                  </to>
                </anchor>
              </controlPr>
            </control>
          </mc:Choice>
        </mc:AlternateContent>
        <mc:AlternateContent xmlns:mc="http://schemas.openxmlformats.org/markup-compatibility/2006">
          <mc:Choice Requires="x14">
            <control shapeId="98308" r:id="rId5" name="Drop Down 4">
              <controlPr defaultSize="0" autoLine="0" autoPict="0">
                <anchor moveWithCells="1">
                  <from>
                    <xdr:col>1</xdr:col>
                    <xdr:colOff>9525</xdr:colOff>
                    <xdr:row>23</xdr:row>
                    <xdr:rowOff>76200</xdr:rowOff>
                  </from>
                  <to>
                    <xdr:col>3</xdr:col>
                    <xdr:colOff>66675</xdr:colOff>
                    <xdr:row>24</xdr:row>
                    <xdr:rowOff>142875</xdr:rowOff>
                  </to>
                </anchor>
              </controlPr>
            </control>
          </mc:Choice>
        </mc:AlternateContent>
        <mc:AlternateContent xmlns:mc="http://schemas.openxmlformats.org/markup-compatibility/2006">
          <mc:Choice Requires="x14">
            <control shapeId="98310" r:id="rId6" name="Drop Down 6">
              <controlPr defaultSize="0" autoLine="0" autoPict="0">
                <anchor moveWithCells="1">
                  <from>
                    <xdr:col>4</xdr:col>
                    <xdr:colOff>504825</xdr:colOff>
                    <xdr:row>8</xdr:row>
                    <xdr:rowOff>0</xdr:rowOff>
                  </from>
                  <to>
                    <xdr:col>4</xdr:col>
                    <xdr:colOff>2790825</xdr:colOff>
                    <xdr:row>9</xdr:row>
                    <xdr:rowOff>57150</xdr:rowOff>
                  </to>
                </anchor>
              </controlPr>
            </control>
          </mc:Choice>
        </mc:AlternateContent>
        <mc:AlternateContent xmlns:mc="http://schemas.openxmlformats.org/markup-compatibility/2006">
          <mc:Choice Requires="x14">
            <control shapeId="98311" r:id="rId7" name="Drop Down 7">
              <controlPr defaultSize="0" autoLine="0" autoPict="0">
                <anchor moveWithCells="1">
                  <from>
                    <xdr:col>4</xdr:col>
                    <xdr:colOff>504825</xdr:colOff>
                    <xdr:row>10</xdr:row>
                    <xdr:rowOff>0</xdr:rowOff>
                  </from>
                  <to>
                    <xdr:col>4</xdr:col>
                    <xdr:colOff>2790825</xdr:colOff>
                    <xdr:row>11</xdr:row>
                    <xdr:rowOff>57150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V52"/>
  <sheetViews>
    <sheetView topLeftCell="A4" zoomScaleNormal="100" workbookViewId="0">
      <selection activeCell="B5" sqref="B5:B43"/>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11.7109375" style="7" customWidth="1"/>
    <col min="6" max="6" width="3.42578125" style="22" customWidth="1"/>
    <col min="7" max="7" width="2.5703125" style="7" customWidth="1"/>
    <col min="8" max="8" width="14" style="7" customWidth="1"/>
    <col min="9" max="9" width="4.28515625" style="7" customWidth="1"/>
    <col min="10" max="10" width="13.5703125" style="7" customWidth="1"/>
    <col min="11" max="11" width="3.42578125" style="7" customWidth="1"/>
    <col min="12" max="12" width="7.85546875" style="7" customWidth="1"/>
    <col min="13" max="13" width="5.5703125" style="7" customWidth="1"/>
    <col min="14" max="14" width="3.28515625" style="7" customWidth="1"/>
    <col min="15" max="15" width="13.42578125" style="7" customWidth="1"/>
    <col min="16" max="16" width="3" style="7" customWidth="1"/>
    <col min="17" max="17" width="9.140625" style="7" customWidth="1"/>
    <col min="18" max="18" width="9.140625" style="7" hidden="1" customWidth="1"/>
    <col min="19" max="19" width="9.140625" style="526" hidden="1" customWidth="1"/>
    <col min="20" max="22" width="9.140625" style="7" hidden="1" customWidth="1"/>
    <col min="23" max="26" width="9.140625" style="7" customWidth="1"/>
    <col min="27" max="27" width="3.5703125" style="7" customWidth="1"/>
    <col min="28" max="16384" width="9.140625" style="7"/>
  </cols>
  <sheetData>
    <row r="1" spans="1:19" s="10" customFormat="1" ht="15" customHeight="1" x14ac:dyDescent="0.2">
      <c r="A1" s="732" t="str">
        <f>"Section B: "&amp;Submission!C17&amp;"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8"/>
      <c r="N1" s="728"/>
      <c r="O1" s="728"/>
      <c r="P1" s="729"/>
      <c r="Q1" s="9"/>
      <c r="R1" s="9"/>
      <c r="S1" s="525"/>
    </row>
    <row r="2" spans="1:19" s="10" customFormat="1" ht="6" customHeight="1" x14ac:dyDescent="0.2">
      <c r="A2" s="789"/>
      <c r="B2" s="790"/>
      <c r="C2" s="790"/>
      <c r="D2" s="790"/>
      <c r="E2" s="790"/>
      <c r="F2" s="790"/>
      <c r="G2" s="790"/>
      <c r="H2" s="790"/>
      <c r="I2" s="790"/>
      <c r="J2" s="790"/>
      <c r="K2" s="790"/>
      <c r="L2" s="790"/>
      <c r="M2" s="790"/>
      <c r="N2" s="790"/>
      <c r="O2" s="790"/>
      <c r="P2" s="106"/>
      <c r="Q2" s="9"/>
      <c r="R2" s="9"/>
      <c r="S2" s="525"/>
    </row>
    <row r="3" spans="1:19" s="10" customFormat="1" ht="15" customHeight="1" x14ac:dyDescent="0.25">
      <c r="A3" s="429"/>
      <c r="B3" s="232" t="s">
        <v>277</v>
      </c>
      <c r="C3" s="303"/>
      <c r="D3" s="303"/>
      <c r="E3" s="303"/>
      <c r="F3" s="304"/>
      <c r="G3" s="302"/>
      <c r="H3" s="305"/>
      <c r="I3" s="304"/>
      <c r="J3" s="304"/>
      <c r="K3" s="304"/>
      <c r="L3" s="304"/>
      <c r="M3" s="304"/>
      <c r="N3" s="302"/>
      <c r="O3" s="306"/>
      <c r="P3" s="307"/>
      <c r="Q3" s="9"/>
      <c r="R3" s="9"/>
      <c r="S3" s="525"/>
    </row>
    <row r="4" spans="1:19" s="12" customFormat="1" ht="6" customHeight="1" x14ac:dyDescent="0.2">
      <c r="A4" s="242"/>
      <c r="B4" s="66"/>
      <c r="C4" s="57"/>
      <c r="D4" s="57"/>
      <c r="E4" s="57"/>
      <c r="F4" s="34"/>
      <c r="G4" s="57"/>
      <c r="H4" s="57"/>
      <c r="I4" s="57"/>
      <c r="J4" s="57"/>
      <c r="K4" s="57"/>
      <c r="L4" s="57"/>
      <c r="M4" s="67"/>
      <c r="N4" s="57"/>
      <c r="O4" s="57"/>
      <c r="P4" s="58"/>
      <c r="S4" s="502"/>
    </row>
    <row r="5" spans="1:19" s="12" customFormat="1" ht="15" customHeight="1" x14ac:dyDescent="0.2">
      <c r="A5" s="242"/>
      <c r="B5" s="791" t="s">
        <v>184</v>
      </c>
      <c r="C5" s="792"/>
      <c r="D5" s="792"/>
      <c r="E5" s="792"/>
      <c r="F5" s="792"/>
      <c r="G5" s="792"/>
      <c r="H5" s="792"/>
      <c r="I5" s="27"/>
      <c r="J5" s="27"/>
      <c r="K5" s="27"/>
      <c r="L5" s="27"/>
      <c r="M5" s="30"/>
      <c r="N5" s="27"/>
      <c r="O5" s="27"/>
      <c r="P5" s="58"/>
      <c r="S5" s="502"/>
    </row>
    <row r="6" spans="1:19" s="12" customFormat="1" ht="12" customHeight="1" x14ac:dyDescent="0.2">
      <c r="A6" s="23"/>
      <c r="B6" s="27"/>
      <c r="C6" s="27"/>
      <c r="D6" s="27"/>
      <c r="E6" s="27"/>
      <c r="F6" s="29" t="s">
        <v>37</v>
      </c>
      <c r="G6" s="29"/>
      <c r="H6" s="805" t="s">
        <v>101</v>
      </c>
      <c r="I6" s="805"/>
      <c r="J6" s="29"/>
      <c r="K6" s="29"/>
      <c r="L6" s="29" t="s">
        <v>38</v>
      </c>
      <c r="M6" s="29"/>
      <c r="N6" s="799" t="s">
        <v>479</v>
      </c>
      <c r="O6" s="799"/>
      <c r="P6" s="28"/>
      <c r="S6" s="502"/>
    </row>
    <row r="7" spans="1:19" s="12" customFormat="1" ht="12.95" customHeight="1" x14ac:dyDescent="0.3">
      <c r="A7" s="23"/>
      <c r="B7" s="801" t="s">
        <v>400</v>
      </c>
      <c r="C7" s="801"/>
      <c r="D7" s="801"/>
      <c r="E7" s="801"/>
      <c r="F7" s="467"/>
      <c r="G7" s="27"/>
      <c r="H7" s="803"/>
      <c r="I7" s="804"/>
      <c r="J7" s="52" t="s">
        <v>40</v>
      </c>
      <c r="K7" s="52"/>
      <c r="L7" s="52">
        <f>'Section B1'!J5</f>
        <v>1</v>
      </c>
      <c r="M7" s="29" t="s">
        <v>41</v>
      </c>
      <c r="N7" s="794">
        <f>H7*L7</f>
        <v>0</v>
      </c>
      <c r="O7" s="795"/>
      <c r="P7" s="28"/>
      <c r="S7" s="502" t="b">
        <f>H7=""</f>
        <v>1</v>
      </c>
    </row>
    <row r="8" spans="1:19" s="12" customFormat="1" ht="6" customHeight="1" x14ac:dyDescent="0.2">
      <c r="A8" s="23"/>
      <c r="B8" s="57"/>
      <c r="C8" s="57"/>
      <c r="D8" s="57"/>
      <c r="E8" s="57"/>
      <c r="F8" s="34"/>
      <c r="G8" s="57"/>
      <c r="H8" s="57"/>
      <c r="I8" s="57"/>
      <c r="J8" s="57"/>
      <c r="K8" s="57"/>
      <c r="L8" s="57"/>
      <c r="M8" s="57"/>
      <c r="N8" s="57"/>
      <c r="O8" s="57"/>
      <c r="P8" s="28"/>
      <c r="S8" s="502"/>
    </row>
    <row r="9" spans="1:19" s="12" customFormat="1" ht="15" customHeight="1" x14ac:dyDescent="0.2">
      <c r="A9" s="242"/>
      <c r="B9" s="793" t="s">
        <v>194</v>
      </c>
      <c r="C9" s="792"/>
      <c r="D9" s="792"/>
      <c r="E9" s="792"/>
      <c r="F9" s="792"/>
      <c r="G9" s="792"/>
      <c r="H9" s="792"/>
      <c r="I9" s="792"/>
      <c r="J9" s="792"/>
      <c r="K9" s="792"/>
      <c r="L9" s="792"/>
      <c r="M9" s="792"/>
      <c r="N9" s="27"/>
      <c r="O9" s="27"/>
      <c r="P9" s="58"/>
      <c r="S9" s="502"/>
    </row>
    <row r="10" spans="1:19" s="12" customFormat="1" ht="12" customHeight="1" x14ac:dyDescent="0.2">
      <c r="A10" s="23"/>
      <c r="B10" s="27"/>
      <c r="C10" s="27"/>
      <c r="D10" s="27"/>
      <c r="E10" s="27"/>
      <c r="F10" s="29" t="s">
        <v>37</v>
      </c>
      <c r="G10" s="29"/>
      <c r="H10" s="805" t="s">
        <v>101</v>
      </c>
      <c r="I10" s="805"/>
      <c r="J10" s="29"/>
      <c r="K10" s="29"/>
      <c r="L10" s="29" t="s">
        <v>38</v>
      </c>
      <c r="M10" s="29"/>
      <c r="N10" s="799" t="s">
        <v>479</v>
      </c>
      <c r="O10" s="799"/>
      <c r="P10" s="28"/>
      <c r="S10" s="502"/>
    </row>
    <row r="11" spans="1:19" s="12" customFormat="1" ht="12.95" customHeight="1" x14ac:dyDescent="0.3">
      <c r="A11" s="23"/>
      <c r="B11" s="801" t="s">
        <v>400</v>
      </c>
      <c r="C11" s="801"/>
      <c r="D11" s="801"/>
      <c r="E11" s="801"/>
      <c r="F11" s="467"/>
      <c r="G11" s="27"/>
      <c r="H11" s="803"/>
      <c r="I11" s="804"/>
      <c r="J11" s="52" t="s">
        <v>40</v>
      </c>
      <c r="K11" s="52"/>
      <c r="L11" s="52">
        <f>L7</f>
        <v>1</v>
      </c>
      <c r="M11" s="29" t="s">
        <v>41</v>
      </c>
      <c r="N11" s="794">
        <f>H11*L11</f>
        <v>0</v>
      </c>
      <c r="O11" s="795"/>
      <c r="P11" s="28"/>
      <c r="S11" s="502" t="b">
        <f>H11=""</f>
        <v>1</v>
      </c>
    </row>
    <row r="12" spans="1:19" s="12" customFormat="1" ht="60" customHeight="1" x14ac:dyDescent="0.2">
      <c r="A12" s="428"/>
      <c r="B12" s="796" t="s">
        <v>533</v>
      </c>
      <c r="C12" s="806"/>
      <c r="D12" s="806"/>
      <c r="E12" s="806"/>
      <c r="F12" s="806"/>
      <c r="G12" s="806"/>
      <c r="H12" s="806"/>
      <c r="I12" s="806"/>
      <c r="J12" s="806"/>
      <c r="K12" s="806"/>
      <c r="L12" s="806"/>
      <c r="M12" s="806"/>
      <c r="N12" s="806"/>
      <c r="O12" s="806"/>
      <c r="P12" s="106"/>
      <c r="S12" s="502"/>
    </row>
    <row r="13" spans="1:19" s="12" customFormat="1" ht="15" customHeight="1" x14ac:dyDescent="0.2">
      <c r="A13" s="430"/>
      <c r="B13" s="260" t="s">
        <v>241</v>
      </c>
      <c r="C13" s="224"/>
      <c r="D13" s="224"/>
      <c r="E13" s="224"/>
      <c r="F13" s="261"/>
      <c r="G13" s="259"/>
      <c r="H13" s="262"/>
      <c r="I13" s="263"/>
      <c r="J13" s="263"/>
      <c r="K13" s="263"/>
      <c r="L13" s="263"/>
      <c r="M13" s="263"/>
      <c r="N13" s="259"/>
      <c r="O13" s="264"/>
      <c r="P13" s="265"/>
      <c r="S13" s="502"/>
    </row>
    <row r="14" spans="1:19" s="12" customFormat="1" ht="6" customHeight="1" x14ac:dyDescent="0.2">
      <c r="A14" s="31"/>
      <c r="B14" s="32"/>
      <c r="C14" s="32"/>
      <c r="D14" s="32"/>
      <c r="E14" s="32"/>
      <c r="F14" s="29"/>
      <c r="G14" s="32"/>
      <c r="H14" s="807"/>
      <c r="I14" s="808"/>
      <c r="J14" s="808"/>
      <c r="K14" s="808"/>
      <c r="L14" s="808"/>
      <c r="M14" s="808"/>
      <c r="N14" s="32"/>
      <c r="O14" s="32"/>
      <c r="P14" s="35"/>
      <c r="S14" s="502"/>
    </row>
    <row r="15" spans="1:19" s="12" customFormat="1" ht="15" customHeight="1" x14ac:dyDescent="0.2">
      <c r="A15" s="31"/>
      <c r="B15" s="793" t="s">
        <v>237</v>
      </c>
      <c r="C15" s="792"/>
      <c r="D15" s="792"/>
      <c r="E15" s="792"/>
      <c r="F15" s="792"/>
      <c r="G15" s="792"/>
      <c r="H15" s="792"/>
      <c r="I15" s="792"/>
      <c r="J15" s="792"/>
      <c r="K15" s="792"/>
      <c r="L15" s="792"/>
      <c r="M15" s="792"/>
      <c r="N15" s="258"/>
      <c r="O15" s="258"/>
      <c r="P15" s="35"/>
      <c r="S15" s="502"/>
    </row>
    <row r="16" spans="1:19" s="12" customFormat="1" ht="12" customHeight="1" x14ac:dyDescent="0.2">
      <c r="A16" s="31"/>
      <c r="B16" s="27"/>
      <c r="C16" s="27"/>
      <c r="D16" s="27"/>
      <c r="E16" s="27"/>
      <c r="F16" s="29" t="s">
        <v>37</v>
      </c>
      <c r="G16" s="29"/>
      <c r="H16" s="805" t="s">
        <v>101</v>
      </c>
      <c r="I16" s="805"/>
      <c r="J16" s="29"/>
      <c r="K16" s="29"/>
      <c r="L16" s="29" t="s">
        <v>38</v>
      </c>
      <c r="M16" s="29"/>
      <c r="N16" s="799" t="s">
        <v>479</v>
      </c>
      <c r="O16" s="799"/>
      <c r="P16" s="35"/>
      <c r="S16" s="502"/>
    </row>
    <row r="17" spans="1:22" s="12" customFormat="1" ht="12.95" customHeight="1" x14ac:dyDescent="0.3">
      <c r="A17" s="31"/>
      <c r="B17" s="801" t="s">
        <v>400</v>
      </c>
      <c r="C17" s="801"/>
      <c r="D17" s="801"/>
      <c r="E17" s="801"/>
      <c r="F17" s="467"/>
      <c r="G17" s="27"/>
      <c r="H17" s="803"/>
      <c r="I17" s="804"/>
      <c r="J17" s="52" t="s">
        <v>40</v>
      </c>
      <c r="K17" s="52"/>
      <c r="L17" s="52">
        <f>L7</f>
        <v>1</v>
      </c>
      <c r="M17" s="29" t="s">
        <v>41</v>
      </c>
      <c r="N17" s="794">
        <f>H17*L17</f>
        <v>0</v>
      </c>
      <c r="O17" s="795"/>
      <c r="P17" s="35"/>
      <c r="S17" s="502" t="b">
        <f>H17=""</f>
        <v>1</v>
      </c>
    </row>
    <row r="18" spans="1:22" s="12" customFormat="1" ht="6" customHeight="1" x14ac:dyDescent="0.2">
      <c r="A18" s="31"/>
      <c r="B18" s="57"/>
      <c r="C18" s="57"/>
      <c r="D18" s="57"/>
      <c r="E18" s="57"/>
      <c r="F18" s="34"/>
      <c r="G18" s="57"/>
      <c r="H18" s="57"/>
      <c r="I18" s="57"/>
      <c r="J18" s="57"/>
      <c r="K18" s="57"/>
      <c r="L18" s="57"/>
      <c r="M18" s="57"/>
      <c r="N18" s="57"/>
      <c r="O18" s="57"/>
      <c r="P18" s="35"/>
      <c r="S18" s="502"/>
    </row>
    <row r="19" spans="1:22" s="12" customFormat="1" ht="15" customHeight="1" x14ac:dyDescent="0.2">
      <c r="A19" s="31"/>
      <c r="B19" s="793" t="s">
        <v>238</v>
      </c>
      <c r="C19" s="792"/>
      <c r="D19" s="792"/>
      <c r="E19" s="792"/>
      <c r="F19" s="792"/>
      <c r="G19" s="792"/>
      <c r="H19" s="792"/>
      <c r="I19" s="792"/>
      <c r="J19" s="792"/>
      <c r="K19" s="792"/>
      <c r="L19" s="792"/>
      <c r="M19" s="792"/>
      <c r="N19" s="27"/>
      <c r="O19" s="27"/>
      <c r="P19" s="35"/>
      <c r="S19" s="502"/>
    </row>
    <row r="20" spans="1:22" s="12" customFormat="1" ht="12" customHeight="1" x14ac:dyDescent="0.2">
      <c r="A20" s="31"/>
      <c r="B20" s="27"/>
      <c r="C20" s="27"/>
      <c r="D20" s="27"/>
      <c r="E20" s="27"/>
      <c r="F20" s="29" t="s">
        <v>37</v>
      </c>
      <c r="G20" s="29"/>
      <c r="H20" s="805" t="s">
        <v>101</v>
      </c>
      <c r="I20" s="805"/>
      <c r="J20" s="29"/>
      <c r="K20" s="29"/>
      <c r="L20" s="29" t="s">
        <v>38</v>
      </c>
      <c r="M20" s="29"/>
      <c r="N20" s="799" t="s">
        <v>479</v>
      </c>
      <c r="O20" s="799"/>
      <c r="P20" s="35"/>
      <c r="S20" s="502"/>
    </row>
    <row r="21" spans="1:22" s="12" customFormat="1" ht="12.95" customHeight="1" x14ac:dyDescent="0.3">
      <c r="A21" s="31"/>
      <c r="B21" s="801" t="s">
        <v>400</v>
      </c>
      <c r="C21" s="801"/>
      <c r="D21" s="801"/>
      <c r="E21" s="801"/>
      <c r="F21" s="467"/>
      <c r="G21" s="27"/>
      <c r="H21" s="803"/>
      <c r="I21" s="804"/>
      <c r="J21" s="52" t="s">
        <v>40</v>
      </c>
      <c r="K21" s="52"/>
      <c r="L21" s="52">
        <f>L7</f>
        <v>1</v>
      </c>
      <c r="M21" s="29" t="s">
        <v>41</v>
      </c>
      <c r="N21" s="794">
        <f>H21*L21</f>
        <v>0</v>
      </c>
      <c r="O21" s="795"/>
      <c r="P21" s="35"/>
      <c r="S21" s="502" t="b">
        <f>H21=""</f>
        <v>1</v>
      </c>
    </row>
    <row r="22" spans="1:22" ht="6" customHeight="1" x14ac:dyDescent="0.2">
      <c r="A22" s="31"/>
      <c r="B22" s="57"/>
      <c r="C22" s="57"/>
      <c r="D22" s="57"/>
      <c r="E22" s="57"/>
      <c r="F22" s="34"/>
      <c r="G22" s="57"/>
      <c r="H22" s="57"/>
      <c r="I22" s="57"/>
      <c r="J22" s="57"/>
      <c r="K22" s="57"/>
      <c r="L22" s="57"/>
      <c r="M22" s="57"/>
      <c r="N22" s="57"/>
      <c r="O22" s="57"/>
      <c r="P22" s="35"/>
    </row>
    <row r="23" spans="1:22" ht="15" customHeight="1" x14ac:dyDescent="0.2">
      <c r="A23" s="31"/>
      <c r="B23" s="793" t="s">
        <v>239</v>
      </c>
      <c r="C23" s="792"/>
      <c r="D23" s="792"/>
      <c r="E23" s="792"/>
      <c r="F23" s="792"/>
      <c r="G23" s="792"/>
      <c r="H23" s="792"/>
      <c r="I23" s="792"/>
      <c r="J23" s="792"/>
      <c r="K23" s="792"/>
      <c r="L23" s="792"/>
      <c r="M23" s="792"/>
      <c r="N23" s="27"/>
      <c r="O23" s="27"/>
      <c r="P23" s="35"/>
    </row>
    <row r="24" spans="1:22" ht="12" customHeight="1" x14ac:dyDescent="0.2">
      <c r="A24" s="31"/>
      <c r="B24" s="27"/>
      <c r="C24" s="27"/>
      <c r="D24" s="27"/>
      <c r="E24" s="27"/>
      <c r="F24" s="29" t="s">
        <v>37</v>
      </c>
      <c r="G24" s="29"/>
      <c r="H24" s="805" t="s">
        <v>101</v>
      </c>
      <c r="I24" s="805"/>
      <c r="J24" s="29"/>
      <c r="K24" s="29"/>
      <c r="L24" s="29" t="s">
        <v>38</v>
      </c>
      <c r="M24" s="29"/>
      <c r="N24" s="799" t="s">
        <v>479</v>
      </c>
      <c r="O24" s="799"/>
      <c r="P24" s="35"/>
    </row>
    <row r="25" spans="1:22" ht="12.95" customHeight="1" x14ac:dyDescent="0.3">
      <c r="A25" s="31"/>
      <c r="B25" s="801" t="s">
        <v>400</v>
      </c>
      <c r="C25" s="801"/>
      <c r="D25" s="801"/>
      <c r="E25" s="801"/>
      <c r="F25" s="467"/>
      <c r="G25" s="27"/>
      <c r="H25" s="803"/>
      <c r="I25" s="804"/>
      <c r="J25" s="52" t="s">
        <v>40</v>
      </c>
      <c r="K25" s="52"/>
      <c r="L25" s="52">
        <f>L7</f>
        <v>1</v>
      </c>
      <c r="M25" s="29" t="s">
        <v>41</v>
      </c>
      <c r="N25" s="794">
        <f>H25*L25</f>
        <v>0</v>
      </c>
      <c r="O25" s="795"/>
      <c r="P25" s="35"/>
      <c r="S25" s="502" t="b">
        <f>H25=""</f>
        <v>1</v>
      </c>
    </row>
    <row r="26" spans="1:22" ht="75" customHeight="1" x14ac:dyDescent="0.2">
      <c r="A26" s="428"/>
      <c r="B26" s="796" t="s">
        <v>147</v>
      </c>
      <c r="C26" s="796"/>
      <c r="D26" s="796"/>
      <c r="E26" s="796"/>
      <c r="F26" s="796"/>
      <c r="G26" s="796"/>
      <c r="H26" s="796"/>
      <c r="I26" s="796"/>
      <c r="J26" s="796"/>
      <c r="K26" s="796"/>
      <c r="L26" s="796"/>
      <c r="M26" s="796"/>
      <c r="N26" s="796"/>
      <c r="O26" s="796"/>
      <c r="P26" s="106"/>
    </row>
    <row r="27" spans="1:22" ht="15" x14ac:dyDescent="0.2">
      <c r="A27" s="430"/>
      <c r="B27" s="260" t="s">
        <v>148</v>
      </c>
      <c r="C27" s="224"/>
      <c r="D27" s="224"/>
      <c r="E27" s="224"/>
      <c r="F27" s="261"/>
      <c r="G27" s="259"/>
      <c r="H27" s="262"/>
      <c r="I27" s="263"/>
      <c r="J27" s="263"/>
      <c r="K27" s="263"/>
      <c r="L27" s="263"/>
      <c r="M27" s="263"/>
      <c r="N27" s="259"/>
      <c r="O27" s="264"/>
      <c r="P27" s="265"/>
      <c r="T27" s="12"/>
    </row>
    <row r="28" spans="1:22" s="12" customFormat="1" ht="4.5" customHeight="1" x14ac:dyDescent="0.2">
      <c r="A28" s="31"/>
      <c r="B28" s="32"/>
      <c r="C28" s="32"/>
      <c r="D28" s="32"/>
      <c r="E28" s="32"/>
      <c r="F28" s="29"/>
      <c r="G28" s="32"/>
      <c r="H28" s="691"/>
      <c r="I28" s="32"/>
      <c r="J28" s="32"/>
      <c r="K28" s="32"/>
      <c r="L28" s="32"/>
      <c r="M28" s="32"/>
      <c r="N28" s="32"/>
      <c r="O28" s="32"/>
      <c r="P28" s="35"/>
      <c r="S28" s="502"/>
    </row>
    <row r="29" spans="1:22" s="12" customFormat="1" ht="10.5" customHeight="1" x14ac:dyDescent="0.2">
      <c r="A29" s="31"/>
      <c r="B29" s="105"/>
      <c r="C29" s="204"/>
      <c r="D29" s="204"/>
      <c r="E29" s="204"/>
      <c r="F29" s="204"/>
      <c r="G29" s="204"/>
      <c r="H29" s="204"/>
      <c r="I29" s="204"/>
      <c r="J29" s="204"/>
      <c r="K29" s="204"/>
      <c r="L29" s="802" t="s">
        <v>562</v>
      </c>
      <c r="M29" s="802"/>
      <c r="N29" s="802"/>
      <c r="O29" s="802"/>
      <c r="P29" s="35"/>
      <c r="S29" s="502"/>
    </row>
    <row r="30" spans="1:22" s="12" customFormat="1" ht="10.5" customHeight="1" x14ac:dyDescent="0.2">
      <c r="A30" s="31"/>
      <c r="B30" s="692"/>
      <c r="C30" s="692"/>
      <c r="D30" s="692"/>
      <c r="E30" s="29"/>
      <c r="F30" s="29"/>
      <c r="G30" s="29"/>
      <c r="H30" s="485" t="s">
        <v>556</v>
      </c>
      <c r="I30" s="29"/>
      <c r="J30" s="485" t="s">
        <v>557</v>
      </c>
      <c r="K30" s="485"/>
      <c r="L30" s="800" t="s">
        <v>563</v>
      </c>
      <c r="M30" s="800"/>
      <c r="N30" s="692"/>
      <c r="O30" s="485" t="s">
        <v>564</v>
      </c>
      <c r="P30" s="35"/>
      <c r="S30" s="502">
        <v>1E-4</v>
      </c>
    </row>
    <row r="31" spans="1:22" s="12" customFormat="1" ht="8.1" customHeight="1" x14ac:dyDescent="0.2">
      <c r="A31" s="31"/>
      <c r="B31" s="27"/>
      <c r="C31" s="27"/>
      <c r="D31" s="27"/>
      <c r="E31" s="27"/>
      <c r="F31" s="29"/>
      <c r="G31" s="29"/>
      <c r="H31" s="29"/>
      <c r="I31" s="29"/>
      <c r="J31" s="29"/>
      <c r="K31" s="29"/>
      <c r="L31" s="29"/>
      <c r="M31" s="29"/>
      <c r="N31" s="29"/>
      <c r="P31" s="35"/>
      <c r="S31" s="502"/>
    </row>
    <row r="32" spans="1:22" ht="15" customHeight="1" x14ac:dyDescent="0.2">
      <c r="A32" s="89"/>
      <c r="B32" s="49" t="s">
        <v>559</v>
      </c>
      <c r="C32" s="471"/>
      <c r="D32" s="471"/>
      <c r="E32" s="471"/>
      <c r="F32" s="471"/>
      <c r="G32" s="471"/>
      <c r="H32" s="475"/>
      <c r="I32" s="275"/>
      <c r="J32" s="475"/>
      <c r="K32" s="275"/>
      <c r="L32" s="783"/>
      <c r="M32" s="784"/>
      <c r="N32" s="471"/>
      <c r="O32" s="475"/>
      <c r="P32" s="472"/>
      <c r="R32" s="502"/>
      <c r="S32" s="502" t="b">
        <f>H32=""</f>
        <v>1</v>
      </c>
      <c r="T32" s="502" t="b">
        <f>J32=""</f>
        <v>1</v>
      </c>
      <c r="U32" s="502" t="b">
        <f>L32=""</f>
        <v>1</v>
      </c>
      <c r="V32" s="502" t="b">
        <f>O32=""</f>
        <v>1</v>
      </c>
    </row>
    <row r="33" spans="1:22" ht="8.1" customHeight="1" x14ac:dyDescent="0.2">
      <c r="A33" s="89"/>
      <c r="B33" s="49"/>
      <c r="C33" s="471"/>
      <c r="D33" s="471"/>
      <c r="E33" s="471"/>
      <c r="F33" s="471"/>
      <c r="G33" s="471"/>
      <c r="H33" s="471"/>
      <c r="I33" s="471"/>
      <c r="J33" s="471"/>
      <c r="K33" s="471"/>
      <c r="L33" s="471"/>
      <c r="M33" s="474"/>
      <c r="N33" s="471"/>
      <c r="O33" s="471"/>
      <c r="P33" s="472"/>
      <c r="S33" s="502"/>
      <c r="T33" s="502"/>
      <c r="U33" s="502"/>
      <c r="V33" s="502"/>
    </row>
    <row r="34" spans="1:22" ht="15" customHeight="1" x14ac:dyDescent="0.2">
      <c r="A34" s="89"/>
      <c r="B34" s="49" t="s">
        <v>560</v>
      </c>
      <c r="C34" s="471"/>
      <c r="D34" s="471"/>
      <c r="E34" s="471"/>
      <c r="F34" s="471"/>
      <c r="G34" s="471"/>
      <c r="H34" s="475"/>
      <c r="I34" s="473"/>
      <c r="J34" s="475"/>
      <c r="K34" s="473"/>
      <c r="L34" s="832"/>
      <c r="M34" s="832"/>
      <c r="N34" s="471"/>
      <c r="O34" s="700"/>
      <c r="P34" s="472"/>
      <c r="R34" s="502"/>
      <c r="S34" s="502" t="b">
        <f>H34=""</f>
        <v>1</v>
      </c>
      <c r="T34" s="502" t="b">
        <f>J34=""</f>
        <v>1</v>
      </c>
      <c r="U34" s="502" t="b">
        <f>L34=""</f>
        <v>1</v>
      </c>
      <c r="V34" s="502" t="b">
        <f>O34=""</f>
        <v>1</v>
      </c>
    </row>
    <row r="35" spans="1:22" ht="8.1" customHeight="1" x14ac:dyDescent="0.2">
      <c r="A35" s="89"/>
      <c r="B35" s="49"/>
      <c r="C35" s="471"/>
      <c r="D35" s="471"/>
      <c r="E35" s="471"/>
      <c r="F35" s="471"/>
      <c r="G35" s="471"/>
      <c r="H35" s="471"/>
      <c r="I35" s="471"/>
      <c r="J35" s="471"/>
      <c r="K35" s="471"/>
      <c r="L35" s="471"/>
      <c r="M35" s="471"/>
      <c r="N35" s="471"/>
      <c r="O35" s="471"/>
      <c r="P35" s="472"/>
      <c r="T35" s="526"/>
      <c r="U35" s="526"/>
      <c r="V35" s="526"/>
    </row>
    <row r="36" spans="1:22" ht="15" customHeight="1" x14ac:dyDescent="0.2">
      <c r="A36" s="89"/>
      <c r="B36" s="49" t="s">
        <v>561</v>
      </c>
      <c r="C36" s="471"/>
      <c r="D36" s="471"/>
      <c r="E36" s="471"/>
      <c r="F36" s="471"/>
      <c r="G36" s="471"/>
      <c r="H36" s="475"/>
      <c r="I36" s="473"/>
      <c r="J36" s="475"/>
      <c r="K36" s="473"/>
      <c r="L36" s="783"/>
      <c r="M36" s="784"/>
      <c r="N36" s="471"/>
      <c r="O36" s="475"/>
      <c r="P36" s="472"/>
      <c r="R36" s="502"/>
      <c r="S36" s="502" t="b">
        <f>H36=""</f>
        <v>1</v>
      </c>
      <c r="T36" s="502" t="b">
        <f>J36=""</f>
        <v>1</v>
      </c>
      <c r="U36" s="502" t="b">
        <f>L36=""</f>
        <v>1</v>
      </c>
      <c r="V36" s="502" t="b">
        <f>O36=""</f>
        <v>1</v>
      </c>
    </row>
    <row r="37" spans="1:22" ht="8.1" hidden="1" customHeight="1" x14ac:dyDescent="0.2">
      <c r="A37" s="89"/>
      <c r="B37" s="49"/>
      <c r="C37" s="471"/>
      <c r="D37" s="471"/>
      <c r="E37" s="471"/>
      <c r="F37" s="471"/>
      <c r="G37" s="471"/>
      <c r="H37" s="471"/>
      <c r="I37" s="471"/>
      <c r="J37" s="471"/>
      <c r="K37" s="471"/>
      <c r="L37" s="471"/>
      <c r="M37" s="471"/>
      <c r="N37" s="471"/>
      <c r="O37" s="471"/>
      <c r="P37" s="472"/>
      <c r="S37" s="502"/>
      <c r="T37" s="6"/>
    </row>
    <row r="38" spans="1:22" ht="15" hidden="1" customHeight="1" x14ac:dyDescent="0.2">
      <c r="A38" s="89"/>
      <c r="B38" s="49"/>
      <c r="C38" s="471"/>
      <c r="D38" s="471"/>
      <c r="E38" s="471"/>
      <c r="F38" s="471"/>
      <c r="G38" s="471"/>
      <c r="H38" s="475"/>
      <c r="I38" s="473"/>
      <c r="J38" s="475"/>
      <c r="K38" s="473"/>
      <c r="L38" s="783"/>
      <c r="M38" s="784"/>
      <c r="N38" s="471"/>
      <c r="O38" s="475"/>
      <c r="P38" s="472"/>
      <c r="R38" s="7" t="b">
        <f>OR(IFERROR(ABS(($H38+$L38-$J38-$O38))/($L38+$H38)&gt;$S$30,FALSE),IFERROR(ABS(($H38+$L38-$J38-$O38))/($J38+$O38)&gt;$S$30,FALSE))</f>
        <v>0</v>
      </c>
      <c r="S38" s="502" t="b">
        <v>1</v>
      </c>
      <c r="T38" s="6" t="b">
        <v>0</v>
      </c>
      <c r="U38" s="7" t="b">
        <v>0</v>
      </c>
      <c r="V38" s="7" t="b">
        <v>0</v>
      </c>
    </row>
    <row r="39" spans="1:22" ht="12.75" x14ac:dyDescent="0.2">
      <c r="A39" s="89"/>
      <c r="B39" s="82" t="s">
        <v>558</v>
      </c>
      <c r="C39" s="471"/>
      <c r="D39" s="471"/>
      <c r="E39" s="471"/>
      <c r="F39" s="471"/>
      <c r="G39" s="471"/>
      <c r="H39" s="471"/>
      <c r="I39" s="471"/>
      <c r="J39" s="471"/>
      <c r="K39" s="471"/>
      <c r="L39" s="471"/>
      <c r="M39" s="471"/>
      <c r="N39" s="471"/>
      <c r="O39" s="471"/>
      <c r="P39" s="472"/>
      <c r="S39" s="502"/>
      <c r="T39" s="6"/>
    </row>
    <row r="40" spans="1:22" s="12" customFormat="1" ht="11.25" customHeight="1" x14ac:dyDescent="0.2">
      <c r="A40" s="31"/>
      <c r="B40" s="105"/>
      <c r="C40" s="204"/>
      <c r="D40" s="204"/>
      <c r="E40" s="204"/>
      <c r="F40" s="204"/>
      <c r="G40" s="204"/>
      <c r="H40" s="204"/>
      <c r="I40" s="204"/>
      <c r="J40" s="204"/>
      <c r="K40" s="204"/>
      <c r="L40" s="802"/>
      <c r="M40" s="802"/>
      <c r="N40" s="802"/>
      <c r="O40" s="802"/>
      <c r="P40" s="35"/>
      <c r="S40" s="502"/>
    </row>
    <row r="41" spans="1:22" ht="12.75" customHeight="1" x14ac:dyDescent="0.2">
      <c r="A41" s="89"/>
      <c r="B41" s="793" t="s">
        <v>73</v>
      </c>
      <c r="C41" s="793"/>
      <c r="D41" s="793"/>
      <c r="E41" s="793"/>
      <c r="F41" s="793"/>
      <c r="G41" s="793"/>
      <c r="H41" s="793"/>
      <c r="I41" s="793"/>
      <c r="J41" s="793"/>
      <c r="K41" s="793"/>
      <c r="L41" s="793"/>
      <c r="M41" s="793"/>
      <c r="N41" s="793"/>
      <c r="O41" s="793"/>
      <c r="P41" s="472"/>
      <c r="T41" s="6"/>
    </row>
    <row r="42" spans="1:22" ht="8.1" customHeight="1" x14ac:dyDescent="0.2">
      <c r="A42" s="89"/>
      <c r="B42" s="88"/>
      <c r="C42" s="471"/>
      <c r="D42" s="471"/>
      <c r="E42" s="471"/>
      <c r="F42" s="471"/>
      <c r="G42" s="471"/>
      <c r="H42" s="471"/>
      <c r="I42" s="471"/>
      <c r="J42" s="471"/>
      <c r="K42" s="471"/>
      <c r="L42" s="471"/>
      <c r="M42" s="471"/>
      <c r="N42" s="471"/>
      <c r="O42" s="471"/>
      <c r="P42" s="472"/>
      <c r="T42" s="6"/>
    </row>
    <row r="43" spans="1:22" ht="12.75" x14ac:dyDescent="0.2">
      <c r="A43" s="89"/>
      <c r="B43" s="88" t="s">
        <v>394</v>
      </c>
      <c r="C43" s="471"/>
      <c r="D43" s="471"/>
      <c r="E43" s="471"/>
      <c r="F43" s="471"/>
      <c r="G43" s="471"/>
      <c r="H43" s="474"/>
      <c r="I43" s="471"/>
      <c r="J43" s="471"/>
      <c r="K43" s="471"/>
      <c r="L43" s="785" t="s">
        <v>422</v>
      </c>
      <c r="M43" s="785"/>
      <c r="N43" s="474"/>
      <c r="O43" s="474" t="s">
        <v>395</v>
      </c>
      <c r="P43" s="472"/>
      <c r="T43" s="6"/>
    </row>
    <row r="44" spans="1:22" ht="15" customHeight="1" x14ac:dyDescent="0.2">
      <c r="A44" s="89"/>
      <c r="B44" s="786"/>
      <c r="C44" s="787"/>
      <c r="D44" s="787"/>
      <c r="E44" s="787"/>
      <c r="F44" s="787"/>
      <c r="G44" s="787"/>
      <c r="H44" s="788"/>
      <c r="I44" s="290"/>
      <c r="J44" s="290"/>
      <c r="K44" s="290"/>
      <c r="L44" s="797"/>
      <c r="M44" s="798"/>
      <c r="N44" s="476"/>
      <c r="O44" s="466"/>
      <c r="P44" s="472"/>
      <c r="T44" s="6"/>
    </row>
    <row r="45" spans="1:22" ht="8.1" customHeight="1" x14ac:dyDescent="0.2">
      <c r="A45" s="89"/>
      <c r="B45" s="49"/>
      <c r="C45" s="290"/>
      <c r="D45" s="290"/>
      <c r="E45" s="290"/>
      <c r="F45" s="290"/>
      <c r="G45" s="290"/>
      <c r="H45" s="290"/>
      <c r="I45" s="290"/>
      <c r="J45" s="290"/>
      <c r="K45" s="290"/>
      <c r="L45" s="290"/>
      <c r="M45" s="290"/>
      <c r="N45" s="290"/>
      <c r="O45" s="290"/>
      <c r="P45" s="472"/>
      <c r="T45" s="6"/>
    </row>
    <row r="46" spans="1:22" ht="15" customHeight="1" x14ac:dyDescent="0.2">
      <c r="A46" s="89"/>
      <c r="B46" s="786"/>
      <c r="C46" s="787"/>
      <c r="D46" s="787"/>
      <c r="E46" s="787"/>
      <c r="F46" s="787"/>
      <c r="G46" s="787"/>
      <c r="H46" s="788"/>
      <c r="I46" s="290"/>
      <c r="J46" s="290"/>
      <c r="K46" s="290"/>
      <c r="L46" s="797"/>
      <c r="M46" s="798"/>
      <c r="N46" s="476"/>
      <c r="O46" s="466"/>
      <c r="P46" s="472"/>
      <c r="T46" s="6"/>
    </row>
    <row r="47" spans="1:22" ht="8.1" customHeight="1" x14ac:dyDescent="0.2">
      <c r="A47" s="89"/>
      <c r="B47" s="49"/>
      <c r="C47" s="290"/>
      <c r="D47" s="290"/>
      <c r="E47" s="290"/>
      <c r="F47" s="290"/>
      <c r="G47" s="290"/>
      <c r="H47" s="290"/>
      <c r="I47" s="290"/>
      <c r="J47" s="290"/>
      <c r="K47" s="290"/>
      <c r="L47" s="290"/>
      <c r="M47" s="290"/>
      <c r="N47" s="290"/>
      <c r="O47" s="290"/>
      <c r="P47" s="472"/>
      <c r="T47" s="6"/>
    </row>
    <row r="48" spans="1:22" ht="15" customHeight="1" x14ac:dyDescent="0.2">
      <c r="A48" s="89"/>
      <c r="B48" s="786"/>
      <c r="C48" s="787"/>
      <c r="D48" s="787"/>
      <c r="E48" s="787"/>
      <c r="F48" s="787"/>
      <c r="G48" s="787"/>
      <c r="H48" s="788"/>
      <c r="I48" s="290"/>
      <c r="J48" s="290"/>
      <c r="K48" s="290"/>
      <c r="L48" s="797"/>
      <c r="M48" s="798"/>
      <c r="N48" s="476"/>
      <c r="O48" s="466"/>
      <c r="P48" s="472"/>
      <c r="T48" s="6"/>
    </row>
    <row r="49" spans="1:20" ht="8.1" customHeight="1" x14ac:dyDescent="0.2">
      <c r="A49" s="89"/>
      <c r="B49" s="49"/>
      <c r="C49" s="290"/>
      <c r="D49" s="290"/>
      <c r="E49" s="290"/>
      <c r="F49" s="290"/>
      <c r="G49" s="290"/>
      <c r="H49" s="290"/>
      <c r="I49" s="290"/>
      <c r="J49" s="290"/>
      <c r="K49" s="290"/>
      <c r="L49" s="290"/>
      <c r="M49" s="290"/>
      <c r="N49" s="290"/>
      <c r="O49" s="290"/>
      <c r="P49" s="472"/>
      <c r="T49" s="6"/>
    </row>
    <row r="50" spans="1:20" ht="15" customHeight="1" x14ac:dyDescent="0.2">
      <c r="A50" s="89"/>
      <c r="B50" s="786"/>
      <c r="C50" s="787"/>
      <c r="D50" s="787"/>
      <c r="E50" s="787"/>
      <c r="F50" s="787"/>
      <c r="G50" s="787"/>
      <c r="H50" s="788"/>
      <c r="I50" s="290"/>
      <c r="J50" s="290"/>
      <c r="K50" s="290"/>
      <c r="L50" s="797"/>
      <c r="M50" s="798"/>
      <c r="N50" s="476"/>
      <c r="O50" s="466"/>
      <c r="P50" s="472"/>
      <c r="T50" s="6"/>
    </row>
    <row r="51" spans="1:20" ht="9.9499999999999993" customHeight="1" x14ac:dyDescent="0.2">
      <c r="A51" s="31"/>
      <c r="B51" s="32"/>
      <c r="C51" s="32"/>
      <c r="D51" s="32"/>
      <c r="E51" s="32"/>
      <c r="F51" s="29"/>
      <c r="G51" s="32"/>
      <c r="H51" s="32"/>
      <c r="I51" s="32"/>
      <c r="J51" s="32"/>
      <c r="K51" s="32"/>
      <c r="L51" s="32"/>
      <c r="M51" s="32"/>
      <c r="N51" s="32"/>
      <c r="O51" s="32"/>
      <c r="P51" s="35"/>
    </row>
    <row r="52" spans="1:20" ht="13.5" thickBot="1" x14ac:dyDescent="0.25">
      <c r="A52" s="40"/>
      <c r="B52" s="648" t="str">
        <f>LEFT(CONCATENATE(Submission!$C$17," - ", 'Section A1'!$B$5),95)</f>
        <v xml:space="preserve"> - </v>
      </c>
      <c r="C52" s="650"/>
      <c r="D52" s="650"/>
      <c r="E52" s="650"/>
      <c r="F52" s="649"/>
      <c r="G52" s="650"/>
      <c r="H52" s="650"/>
      <c r="I52" s="650"/>
      <c r="J52" s="650"/>
      <c r="K52" s="650"/>
      <c r="L52" s="650"/>
      <c r="M52" s="650"/>
      <c r="N52" s="650"/>
      <c r="O52" s="651"/>
      <c r="P52" s="43"/>
    </row>
  </sheetData>
  <sheetProtection password="EBAD" sheet="1"/>
  <mergeCells count="52">
    <mergeCell ref="B41:O41"/>
    <mergeCell ref="L43:M43"/>
    <mergeCell ref="L44:M44"/>
    <mergeCell ref="L46:M46"/>
    <mergeCell ref="L48:M48"/>
    <mergeCell ref="L50:M50"/>
    <mergeCell ref="B46:H46"/>
    <mergeCell ref="B44:H44"/>
    <mergeCell ref="B48:H48"/>
    <mergeCell ref="B50:H50"/>
    <mergeCell ref="N20:O20"/>
    <mergeCell ref="H21:I21"/>
    <mergeCell ref="N21:O21"/>
    <mergeCell ref="L40:O40"/>
    <mergeCell ref="H24:I24"/>
    <mergeCell ref="N24:O24"/>
    <mergeCell ref="H25:I25"/>
    <mergeCell ref="N25:O25"/>
    <mergeCell ref="B26:O26"/>
    <mergeCell ref="L29:O29"/>
    <mergeCell ref="B25:E25"/>
    <mergeCell ref="L30:M30"/>
    <mergeCell ref="L32:M32"/>
    <mergeCell ref="L34:M34"/>
    <mergeCell ref="L36:M36"/>
    <mergeCell ref="L38:M38"/>
    <mergeCell ref="B23:M23"/>
    <mergeCell ref="B21:E21"/>
    <mergeCell ref="H14:M14"/>
    <mergeCell ref="B15:M15"/>
    <mergeCell ref="H16:I16"/>
    <mergeCell ref="B19:M19"/>
    <mergeCell ref="H20:I20"/>
    <mergeCell ref="N16:O16"/>
    <mergeCell ref="H17:I17"/>
    <mergeCell ref="N17:O17"/>
    <mergeCell ref="B17:E17"/>
    <mergeCell ref="B9:M9"/>
    <mergeCell ref="H10:I10"/>
    <mergeCell ref="N10:O10"/>
    <mergeCell ref="H11:I11"/>
    <mergeCell ref="N11:O11"/>
    <mergeCell ref="B12:O12"/>
    <mergeCell ref="B11:E11"/>
    <mergeCell ref="A1:P1"/>
    <mergeCell ref="A2:O2"/>
    <mergeCell ref="H6:I6"/>
    <mergeCell ref="N6:O6"/>
    <mergeCell ref="H7:I7"/>
    <mergeCell ref="N7:O7"/>
    <mergeCell ref="B5:H5"/>
    <mergeCell ref="B7:E7"/>
  </mergeCells>
  <phoneticPr fontId="21" type="noConversion"/>
  <conditionalFormatting sqref="H36">
    <cfRule type="expression" dxfId="20" priority="7" stopIfTrue="1">
      <formula>"abs(($H32+$L32-$O32-$J32))/($H32+$L32)&gt;.1"</formula>
    </cfRule>
  </conditionalFormatting>
  <conditionalFormatting sqref="H38">
    <cfRule type="expression" dxfId="19" priority="6" stopIfTrue="1">
      <formula>"abs(($H32+$L32-$O32-$J32))/($H32+$L32)&gt;.1"</formula>
    </cfRule>
  </conditionalFormatting>
  <conditionalFormatting sqref="J32 O32 H32 L32:M32">
    <cfRule type="expression" dxfId="18" priority="5" stopIfTrue="1">
      <formula>OR(IFERROR(ABS(($H32+$L32-$J32-$O32))/($L32+$H32)&gt;$S$30,FALSE),IFERROR(ABS(($H32+$L32-$J32-$O32))/($J32+$O32)&gt;$S$30,FALSE))</formula>
    </cfRule>
  </conditionalFormatting>
  <conditionalFormatting sqref="H34 L34 O34">
    <cfRule type="expression" dxfId="17" priority="4" stopIfTrue="1">
      <formula>ABS((H34+L34-O34-J34))/(H34+L34)&gt;$S$30</formula>
    </cfRule>
  </conditionalFormatting>
  <conditionalFormatting sqref="J34 H34 O34 L34:M34">
    <cfRule type="expression" dxfId="16" priority="3" stopIfTrue="1">
      <formula>OR(IFERROR(ABS(($H34+$L34-$J34-$O34))/($L34+$H34)&gt;$S$30,FALSE),IFERROR(ABS(($H34+$L34-$J34-$O34))/($J34+$O34)&gt;$S$30,FALSE))</formula>
    </cfRule>
  </conditionalFormatting>
  <conditionalFormatting sqref="J36 H36 O36 L36:M36">
    <cfRule type="expression" dxfId="15" priority="2" stopIfTrue="1">
      <formula>OR(IFERROR(ABS(($H36+$L36-$J36-$O36))/($L36+$H36)&gt;$S$30,FALSE),IFERROR(ABS(($H36+$L36-$J36-$O36))/($J36+$O36)&gt;$S$30,FALSE))</formula>
    </cfRule>
  </conditionalFormatting>
  <conditionalFormatting sqref="J38 H38 O38 L38:M38">
    <cfRule type="expression" dxfId="14" priority="1" stopIfTrue="1">
      <formula>OR(IFERROR(ABS(($H38+$L38-$J38-$O38))/($L38+$H38)&gt;$S$30,FALSE),IFERROR(ABS(($H38+$L38-$J38-$O38))/($J38+$O38)&gt;$S$30,FALSE))</formula>
    </cfRule>
  </conditionalFormatting>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7645" r:id="rId4" name="Check Box 909">
              <controlPr defaultSize="0" autoFill="0" autoLine="0" autoPict="0">
                <anchor moveWithCells="1">
                  <from>
                    <xdr:col>5</xdr:col>
                    <xdr:colOff>19050</xdr:colOff>
                    <xdr:row>5</xdr:row>
                    <xdr:rowOff>114300</xdr:rowOff>
                  </from>
                  <to>
                    <xdr:col>6</xdr:col>
                    <xdr:colOff>95250</xdr:colOff>
                    <xdr:row>7</xdr:row>
                    <xdr:rowOff>19050</xdr:rowOff>
                  </to>
                </anchor>
              </controlPr>
            </control>
          </mc:Choice>
        </mc:AlternateContent>
        <mc:AlternateContent xmlns:mc="http://schemas.openxmlformats.org/markup-compatibility/2006">
          <mc:Choice Requires="x14">
            <control shapeId="117646" r:id="rId5" name="Check Box 910">
              <controlPr defaultSize="0" autoFill="0" autoLine="0" autoPict="0">
                <anchor moveWithCells="1">
                  <from>
                    <xdr:col>5</xdr:col>
                    <xdr:colOff>19050</xdr:colOff>
                    <xdr:row>9</xdr:row>
                    <xdr:rowOff>114300</xdr:rowOff>
                  </from>
                  <to>
                    <xdr:col>6</xdr:col>
                    <xdr:colOff>95250</xdr:colOff>
                    <xdr:row>11</xdr:row>
                    <xdr:rowOff>19050</xdr:rowOff>
                  </to>
                </anchor>
              </controlPr>
            </control>
          </mc:Choice>
        </mc:AlternateContent>
        <mc:AlternateContent xmlns:mc="http://schemas.openxmlformats.org/markup-compatibility/2006">
          <mc:Choice Requires="x14">
            <control shapeId="117647" r:id="rId6" name="Check Box 911">
              <controlPr defaultSize="0" autoFill="0" autoLine="0" autoPict="0">
                <anchor moveWithCells="1">
                  <from>
                    <xdr:col>5</xdr:col>
                    <xdr:colOff>19050</xdr:colOff>
                    <xdr:row>15</xdr:row>
                    <xdr:rowOff>142875</xdr:rowOff>
                  </from>
                  <to>
                    <xdr:col>6</xdr:col>
                    <xdr:colOff>95250</xdr:colOff>
                    <xdr:row>17</xdr:row>
                    <xdr:rowOff>47625</xdr:rowOff>
                  </to>
                </anchor>
              </controlPr>
            </control>
          </mc:Choice>
        </mc:AlternateContent>
        <mc:AlternateContent xmlns:mc="http://schemas.openxmlformats.org/markup-compatibility/2006">
          <mc:Choice Requires="x14">
            <control shapeId="117648" r:id="rId7" name="Check Box 912">
              <controlPr defaultSize="0" autoFill="0" autoLine="0" autoPict="0">
                <anchor moveWithCells="1">
                  <from>
                    <xdr:col>5</xdr:col>
                    <xdr:colOff>19050</xdr:colOff>
                    <xdr:row>19</xdr:row>
                    <xdr:rowOff>142875</xdr:rowOff>
                  </from>
                  <to>
                    <xdr:col>6</xdr:col>
                    <xdr:colOff>95250</xdr:colOff>
                    <xdr:row>21</xdr:row>
                    <xdr:rowOff>47625</xdr:rowOff>
                  </to>
                </anchor>
              </controlPr>
            </control>
          </mc:Choice>
        </mc:AlternateContent>
        <mc:AlternateContent xmlns:mc="http://schemas.openxmlformats.org/markup-compatibility/2006">
          <mc:Choice Requires="x14">
            <control shapeId="117649" r:id="rId8" name="Check Box 913">
              <controlPr defaultSize="0" autoFill="0" autoLine="0" autoPict="0">
                <anchor moveWithCells="1">
                  <from>
                    <xdr:col>5</xdr:col>
                    <xdr:colOff>19050</xdr:colOff>
                    <xdr:row>23</xdr:row>
                    <xdr:rowOff>142875</xdr:rowOff>
                  </from>
                  <to>
                    <xdr:col>6</xdr:col>
                    <xdr:colOff>95250</xdr:colOff>
                    <xdr:row>25</xdr:row>
                    <xdr:rowOff>47625</xdr:rowOff>
                  </to>
                </anchor>
              </controlPr>
            </control>
          </mc:Choice>
        </mc:AlternateContent>
        <mc:AlternateContent xmlns:mc="http://schemas.openxmlformats.org/markup-compatibility/2006">
          <mc:Choice Requires="x14">
            <control shapeId="117650" r:id="rId9" name="Check Box 914">
              <controlPr defaultSize="0" autoFill="0" autoLine="0" autoPict="0">
                <anchor moveWithCells="1">
                  <from>
                    <xdr:col>5</xdr:col>
                    <xdr:colOff>142875</xdr:colOff>
                    <xdr:row>31</xdr:row>
                    <xdr:rowOff>0</xdr:rowOff>
                  </from>
                  <to>
                    <xdr:col>7</xdr:col>
                    <xdr:colOff>47625</xdr:colOff>
                    <xdr:row>32</xdr:row>
                    <xdr:rowOff>28575</xdr:rowOff>
                  </to>
                </anchor>
              </controlPr>
            </control>
          </mc:Choice>
        </mc:AlternateContent>
        <mc:AlternateContent xmlns:mc="http://schemas.openxmlformats.org/markup-compatibility/2006">
          <mc:Choice Requires="x14">
            <control shapeId="117651" r:id="rId10" name="Check Box 915">
              <controlPr defaultSize="0" autoFill="0" autoLine="0" autoPict="0">
                <anchor moveWithCells="1">
                  <from>
                    <xdr:col>5</xdr:col>
                    <xdr:colOff>142875</xdr:colOff>
                    <xdr:row>32</xdr:row>
                    <xdr:rowOff>85725</xdr:rowOff>
                  </from>
                  <to>
                    <xdr:col>7</xdr:col>
                    <xdr:colOff>47625</xdr:colOff>
                    <xdr:row>34</xdr:row>
                    <xdr:rowOff>19050</xdr:rowOff>
                  </to>
                </anchor>
              </controlPr>
            </control>
          </mc:Choice>
        </mc:AlternateContent>
        <mc:AlternateContent xmlns:mc="http://schemas.openxmlformats.org/markup-compatibility/2006">
          <mc:Choice Requires="x14">
            <control shapeId="117652" r:id="rId11" name="Check Box 916">
              <controlPr defaultSize="0" autoFill="0" autoLine="0" autoPict="0">
                <anchor moveWithCells="1">
                  <from>
                    <xdr:col>5</xdr:col>
                    <xdr:colOff>142875</xdr:colOff>
                    <xdr:row>35</xdr:row>
                    <xdr:rowOff>0</xdr:rowOff>
                  </from>
                  <to>
                    <xdr:col>7</xdr:col>
                    <xdr:colOff>47625</xdr:colOff>
                    <xdr:row>38</xdr:row>
                    <xdr:rowOff>28575</xdr:rowOff>
                  </to>
                </anchor>
              </controlPr>
            </control>
          </mc:Choice>
        </mc:AlternateContent>
        <mc:AlternateContent xmlns:mc="http://schemas.openxmlformats.org/markup-compatibility/2006">
          <mc:Choice Requires="x14">
            <control shapeId="117654" r:id="rId12" name="Check Box 918">
              <controlPr defaultSize="0" autoFill="0" autoLine="0" autoPict="0">
                <anchor moveWithCells="1">
                  <from>
                    <xdr:col>13</xdr:col>
                    <xdr:colOff>0</xdr:colOff>
                    <xdr:row>31</xdr:row>
                    <xdr:rowOff>0</xdr:rowOff>
                  </from>
                  <to>
                    <xdr:col>14</xdr:col>
                    <xdr:colOff>85725</xdr:colOff>
                    <xdr:row>32</xdr:row>
                    <xdr:rowOff>28575</xdr:rowOff>
                  </to>
                </anchor>
              </controlPr>
            </control>
          </mc:Choice>
        </mc:AlternateContent>
        <mc:AlternateContent xmlns:mc="http://schemas.openxmlformats.org/markup-compatibility/2006">
          <mc:Choice Requires="x14">
            <control shapeId="117655" r:id="rId13" name="Check Box 919">
              <controlPr defaultSize="0" autoFill="0" autoLine="0" autoPict="0">
                <anchor moveWithCells="1">
                  <from>
                    <xdr:col>13</xdr:col>
                    <xdr:colOff>0</xdr:colOff>
                    <xdr:row>35</xdr:row>
                    <xdr:rowOff>0</xdr:rowOff>
                  </from>
                  <to>
                    <xdr:col>14</xdr:col>
                    <xdr:colOff>85725</xdr:colOff>
                    <xdr:row>38</xdr:row>
                    <xdr:rowOff>28575</xdr:rowOff>
                  </to>
                </anchor>
              </controlPr>
            </control>
          </mc:Choice>
        </mc:AlternateContent>
        <mc:AlternateContent xmlns:mc="http://schemas.openxmlformats.org/markup-compatibility/2006">
          <mc:Choice Requires="x14">
            <control shapeId="117657" r:id="rId14" name="Check Box 921">
              <controlPr defaultSize="0" autoFill="0" autoLine="0" autoPict="0">
                <anchor moveWithCells="1">
                  <from>
                    <xdr:col>8</xdr:col>
                    <xdr:colOff>66675</xdr:colOff>
                    <xdr:row>30</xdr:row>
                    <xdr:rowOff>85725</xdr:rowOff>
                  </from>
                  <to>
                    <xdr:col>9</xdr:col>
                    <xdr:colOff>85725</xdr:colOff>
                    <xdr:row>32</xdr:row>
                    <xdr:rowOff>19050</xdr:rowOff>
                  </to>
                </anchor>
              </controlPr>
            </control>
          </mc:Choice>
        </mc:AlternateContent>
        <mc:AlternateContent xmlns:mc="http://schemas.openxmlformats.org/markup-compatibility/2006">
          <mc:Choice Requires="x14">
            <control shapeId="117658" r:id="rId15" name="Check Box 922">
              <controlPr defaultSize="0" autoFill="0" autoLine="0" autoPict="0">
                <anchor moveWithCells="1">
                  <from>
                    <xdr:col>8</xdr:col>
                    <xdr:colOff>66675</xdr:colOff>
                    <xdr:row>32</xdr:row>
                    <xdr:rowOff>76200</xdr:rowOff>
                  </from>
                  <to>
                    <xdr:col>9</xdr:col>
                    <xdr:colOff>85725</xdr:colOff>
                    <xdr:row>34</xdr:row>
                    <xdr:rowOff>9525</xdr:rowOff>
                  </to>
                </anchor>
              </controlPr>
            </control>
          </mc:Choice>
        </mc:AlternateContent>
        <mc:AlternateContent xmlns:mc="http://schemas.openxmlformats.org/markup-compatibility/2006">
          <mc:Choice Requires="x14">
            <control shapeId="117659" r:id="rId16" name="Check Box 923">
              <controlPr defaultSize="0" autoFill="0" autoLine="0" autoPict="0">
                <anchor moveWithCells="1">
                  <from>
                    <xdr:col>8</xdr:col>
                    <xdr:colOff>66675</xdr:colOff>
                    <xdr:row>34</xdr:row>
                    <xdr:rowOff>85725</xdr:rowOff>
                  </from>
                  <to>
                    <xdr:col>9</xdr:col>
                    <xdr:colOff>85725</xdr:colOff>
                    <xdr:row>38</xdr:row>
                    <xdr:rowOff>19050</xdr:rowOff>
                  </to>
                </anchor>
              </controlPr>
            </control>
          </mc:Choice>
        </mc:AlternateContent>
        <mc:AlternateContent xmlns:mc="http://schemas.openxmlformats.org/markup-compatibility/2006">
          <mc:Choice Requires="x14">
            <control shapeId="117661" r:id="rId17" name="Check Box 925">
              <controlPr defaultSize="0" autoFill="0" autoLine="0" autoPict="0">
                <anchor moveWithCells="1">
                  <from>
                    <xdr:col>10</xdr:col>
                    <xdr:colOff>19050</xdr:colOff>
                    <xdr:row>30</xdr:row>
                    <xdr:rowOff>85725</xdr:rowOff>
                  </from>
                  <to>
                    <xdr:col>11</xdr:col>
                    <xdr:colOff>95250</xdr:colOff>
                    <xdr:row>32</xdr:row>
                    <xdr:rowOff>19050</xdr:rowOff>
                  </to>
                </anchor>
              </controlPr>
            </control>
          </mc:Choice>
        </mc:AlternateContent>
        <mc:AlternateContent xmlns:mc="http://schemas.openxmlformats.org/markup-compatibility/2006">
          <mc:Choice Requires="x14">
            <control shapeId="117662" r:id="rId18" name="Check Box 926">
              <controlPr defaultSize="0" autoFill="0" autoLine="0" autoPict="0">
                <anchor moveWithCells="1">
                  <from>
                    <xdr:col>8</xdr:col>
                    <xdr:colOff>66675</xdr:colOff>
                    <xdr:row>32</xdr:row>
                    <xdr:rowOff>85725</xdr:rowOff>
                  </from>
                  <to>
                    <xdr:col>9</xdr:col>
                    <xdr:colOff>85725</xdr:colOff>
                    <xdr:row>34</xdr:row>
                    <xdr:rowOff>19050</xdr:rowOff>
                  </to>
                </anchor>
              </controlPr>
            </control>
          </mc:Choice>
        </mc:AlternateContent>
        <mc:AlternateContent xmlns:mc="http://schemas.openxmlformats.org/markup-compatibility/2006">
          <mc:Choice Requires="x14">
            <control shapeId="117663" r:id="rId19" name="Check Box 927">
              <controlPr defaultSize="0" autoFill="0" autoLine="0" autoPict="0">
                <anchor moveWithCells="1">
                  <from>
                    <xdr:col>8</xdr:col>
                    <xdr:colOff>66675</xdr:colOff>
                    <xdr:row>34</xdr:row>
                    <xdr:rowOff>85725</xdr:rowOff>
                  </from>
                  <to>
                    <xdr:col>9</xdr:col>
                    <xdr:colOff>85725</xdr:colOff>
                    <xdr:row>38</xdr:row>
                    <xdr:rowOff>19050</xdr:rowOff>
                  </to>
                </anchor>
              </controlPr>
            </control>
          </mc:Choice>
        </mc:AlternateContent>
        <mc:AlternateContent xmlns:mc="http://schemas.openxmlformats.org/markup-compatibility/2006">
          <mc:Choice Requires="x14">
            <control shapeId="117664" r:id="rId20" name="Check Box 928">
              <controlPr defaultSize="0" autoFill="0" autoLine="0" autoPict="0">
                <anchor moveWithCells="1">
                  <from>
                    <xdr:col>10</xdr:col>
                    <xdr:colOff>19050</xdr:colOff>
                    <xdr:row>34</xdr:row>
                    <xdr:rowOff>85725</xdr:rowOff>
                  </from>
                  <to>
                    <xdr:col>11</xdr:col>
                    <xdr:colOff>95250</xdr:colOff>
                    <xdr:row>38</xdr:row>
                    <xdr:rowOff>19050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Q16"/>
  <sheetViews>
    <sheetView zoomScaleNormal="100" workbookViewId="0">
      <selection activeCell="B5" sqref="B5:B43"/>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16.5703125" style="7" customWidth="1"/>
    <col min="6" max="6" width="3.42578125" style="22" customWidth="1"/>
    <col min="7" max="7" width="2.5703125" style="7" customWidth="1"/>
    <col min="8" max="8" width="20.7109375" style="7" customWidth="1"/>
    <col min="9" max="9" width="4.28515625" style="7" customWidth="1"/>
    <col min="10" max="10" width="7" style="7" customWidth="1"/>
    <col min="11" max="11" width="3.85546875" style="22" customWidth="1"/>
    <col min="12" max="12" width="3.28515625" style="7" customWidth="1"/>
    <col min="13" max="13" width="20.7109375" style="7" customWidth="1"/>
    <col min="14" max="14" width="2.7109375" style="7" customWidth="1"/>
    <col min="15" max="15" width="9.140625" style="7"/>
    <col min="16" max="16" width="9.140625" style="7" hidden="1" customWidth="1"/>
    <col min="17" max="17" width="9.140625" style="526" hidden="1" customWidth="1"/>
    <col min="18" max="16384" width="9.140625" style="7"/>
  </cols>
  <sheetData>
    <row r="1" spans="1:17" s="10" customFormat="1" ht="15" customHeight="1" x14ac:dyDescent="0.2">
      <c r="A1" s="732" t="str">
        <f>"Section B: "&amp;Submission!C17&amp;"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8"/>
      <c r="N1" s="729"/>
      <c r="O1" s="9"/>
      <c r="Q1" s="525"/>
    </row>
    <row r="2" spans="1:17" s="10" customFormat="1" ht="6" customHeight="1" x14ac:dyDescent="0.2">
      <c r="A2" s="789"/>
      <c r="B2" s="816"/>
      <c r="C2" s="816"/>
      <c r="D2" s="816"/>
      <c r="E2" s="816"/>
      <c r="F2" s="816"/>
      <c r="G2" s="816"/>
      <c r="H2" s="816"/>
      <c r="I2" s="816"/>
      <c r="J2" s="816"/>
      <c r="K2" s="816"/>
      <c r="L2" s="816"/>
      <c r="M2" s="816"/>
      <c r="N2" s="106"/>
      <c r="O2" s="9"/>
      <c r="Q2" s="525"/>
    </row>
    <row r="3" spans="1:17" ht="15" x14ac:dyDescent="0.2">
      <c r="A3" s="430"/>
      <c r="B3" s="260" t="s">
        <v>374</v>
      </c>
      <c r="C3" s="224"/>
      <c r="D3" s="224"/>
      <c r="E3" s="224"/>
      <c r="F3" s="261"/>
      <c r="G3" s="259"/>
      <c r="H3" s="262"/>
      <c r="I3" s="263"/>
      <c r="J3" s="263"/>
      <c r="K3" s="261"/>
      <c r="L3" s="259"/>
      <c r="M3" s="264"/>
      <c r="N3" s="265"/>
      <c r="Q3" s="502"/>
    </row>
    <row r="4" spans="1:17" ht="37.5" customHeight="1" x14ac:dyDescent="0.2">
      <c r="A4" s="431"/>
      <c r="B4" s="809" t="s">
        <v>483</v>
      </c>
      <c r="C4" s="810"/>
      <c r="D4" s="810"/>
      <c r="E4" s="810"/>
      <c r="F4" s="810"/>
      <c r="G4" s="810"/>
      <c r="H4" s="810"/>
      <c r="I4" s="810"/>
      <c r="J4" s="810"/>
      <c r="K4" s="810"/>
      <c r="L4" s="810"/>
      <c r="M4" s="810"/>
      <c r="N4" s="35"/>
      <c r="Q4" s="505"/>
    </row>
    <row r="5" spans="1:17" ht="311.25" customHeight="1" x14ac:dyDescent="0.2">
      <c r="A5" s="431"/>
      <c r="B5" s="833"/>
      <c r="C5" s="834"/>
      <c r="D5" s="834"/>
      <c r="E5" s="834"/>
      <c r="F5" s="834"/>
      <c r="G5" s="834"/>
      <c r="H5" s="834"/>
      <c r="I5" s="834"/>
      <c r="J5" s="834"/>
      <c r="K5" s="834"/>
      <c r="L5" s="834"/>
      <c r="M5" s="835"/>
      <c r="N5" s="35"/>
      <c r="Q5" s="505"/>
    </row>
    <row r="6" spans="1:17" ht="15" x14ac:dyDescent="0.2">
      <c r="A6" s="430"/>
      <c r="B6" s="260" t="str">
        <f>"Public Availability of "&amp;Submission!C17&amp;" GHG Emissions Data"</f>
        <v>Public Availability of  GHG Emissions Data</v>
      </c>
      <c r="C6" s="224"/>
      <c r="D6" s="224"/>
      <c r="E6" s="224"/>
      <c r="F6" s="261"/>
      <c r="G6" s="259"/>
      <c r="H6" s="262"/>
      <c r="I6" s="263"/>
      <c r="J6" s="263"/>
      <c r="K6" s="261"/>
      <c r="L6" s="259"/>
      <c r="M6" s="264"/>
      <c r="N6" s="265"/>
      <c r="P6" s="7" t="s">
        <v>242</v>
      </c>
      <c r="Q6" s="502" t="s">
        <v>114</v>
      </c>
    </row>
    <row r="7" spans="1:17" ht="25.5" customHeight="1" x14ac:dyDescent="0.2">
      <c r="A7" s="431"/>
      <c r="B7" s="809" t="str">
        <f>"Are "&amp;Submission!C17&amp;" greenhouse gas emissions data by gas total for this facility publicly available (i.e., published or by request)?"</f>
        <v>Are  greenhouse gas emissions data by gas total for this facility publicly available (i.e., published or by request)?</v>
      </c>
      <c r="C7" s="810"/>
      <c r="D7" s="810"/>
      <c r="E7" s="810"/>
      <c r="F7" s="810"/>
      <c r="G7" s="810"/>
      <c r="H7" s="810"/>
      <c r="I7" s="810"/>
      <c r="J7" s="810"/>
      <c r="K7" s="810"/>
      <c r="L7" s="810"/>
      <c r="M7" s="810"/>
      <c r="N7" s="35"/>
      <c r="Q7" s="505" t="s">
        <v>115</v>
      </c>
    </row>
    <row r="8" spans="1:17" ht="20.25" customHeight="1" x14ac:dyDescent="0.2">
      <c r="A8" s="23"/>
      <c r="B8" s="497"/>
      <c r="C8" s="88"/>
      <c r="D8" s="88"/>
      <c r="E8" s="88"/>
      <c r="F8" s="497"/>
      <c r="G8" s="88"/>
      <c r="H8" s="88"/>
      <c r="I8" s="88"/>
      <c r="J8" s="88"/>
      <c r="K8" s="98"/>
      <c r="L8" s="88"/>
      <c r="M8" s="88"/>
      <c r="N8" s="35"/>
      <c r="P8" s="6" t="s">
        <v>224</v>
      </c>
      <c r="Q8" s="505">
        <v>1</v>
      </c>
    </row>
    <row r="9" spans="1:17" ht="6" customHeight="1" x14ac:dyDescent="0.2">
      <c r="A9" s="23"/>
      <c r="B9" s="27"/>
      <c r="C9" s="27"/>
      <c r="D9" s="27"/>
      <c r="E9" s="29"/>
      <c r="F9" s="27"/>
      <c r="G9" s="27"/>
      <c r="H9" s="27"/>
      <c r="I9" s="27"/>
      <c r="J9" s="29"/>
      <c r="K9" s="27"/>
      <c r="L9" s="27"/>
      <c r="M9" s="27"/>
      <c r="N9" s="35"/>
      <c r="P9" s="6"/>
      <c r="Q9" s="505"/>
    </row>
    <row r="10" spans="1:17" ht="24.95" customHeight="1" x14ac:dyDescent="0.2">
      <c r="A10" s="431"/>
      <c r="B10" s="809" t="str">
        <f>"Are "&amp;Submission!C17&amp;" greenhouse gas emissions data by source category for this facility publicly available (i.e., published or by request)?"</f>
        <v>Are  greenhouse gas emissions data by source category for this facility publicly available (i.e., published or by request)?</v>
      </c>
      <c r="C10" s="810"/>
      <c r="D10" s="810"/>
      <c r="E10" s="810"/>
      <c r="F10" s="810"/>
      <c r="G10" s="810"/>
      <c r="H10" s="810"/>
      <c r="I10" s="810"/>
      <c r="J10" s="810"/>
      <c r="K10" s="810"/>
      <c r="L10" s="810"/>
      <c r="M10" s="810"/>
      <c r="N10" s="35"/>
    </row>
    <row r="11" spans="1:17" ht="20.25" customHeight="1" x14ac:dyDescent="0.2">
      <c r="A11" s="23"/>
      <c r="B11" s="497"/>
      <c r="C11" s="88"/>
      <c r="D11" s="88"/>
      <c r="E11" s="88"/>
      <c r="F11" s="497"/>
      <c r="G11" s="88"/>
      <c r="H11" s="88"/>
      <c r="I11" s="88"/>
      <c r="J11" s="88"/>
      <c r="K11" s="98"/>
      <c r="L11" s="88"/>
      <c r="M11" s="88"/>
      <c r="N11" s="35"/>
      <c r="P11" s="6" t="s">
        <v>225</v>
      </c>
      <c r="Q11" s="505">
        <v>1</v>
      </c>
    </row>
    <row r="12" spans="1:17" ht="6" customHeight="1" x14ac:dyDescent="0.2">
      <c r="A12" s="431"/>
      <c r="B12" s="107"/>
      <c r="C12" s="107"/>
      <c r="D12" s="107"/>
      <c r="E12" s="107"/>
      <c r="F12" s="107"/>
      <c r="G12" s="107"/>
      <c r="H12" s="107"/>
      <c r="I12" s="68"/>
      <c r="J12" s="107"/>
      <c r="K12" s="107"/>
      <c r="L12" s="107"/>
      <c r="M12" s="32"/>
      <c r="N12" s="35"/>
    </row>
    <row r="13" spans="1:17" ht="12.75" customHeight="1" x14ac:dyDescent="0.2">
      <c r="A13" s="432"/>
      <c r="B13" s="266" t="s">
        <v>240</v>
      </c>
      <c r="C13" s="267"/>
      <c r="D13" s="267"/>
      <c r="E13" s="267"/>
      <c r="F13" s="267"/>
      <c r="G13" s="267"/>
      <c r="H13" s="267"/>
      <c r="I13" s="267"/>
      <c r="J13" s="267"/>
      <c r="K13" s="267"/>
      <c r="L13" s="267"/>
      <c r="M13" s="27"/>
      <c r="N13" s="35"/>
    </row>
    <row r="14" spans="1:17" ht="12.95" customHeight="1" x14ac:dyDescent="0.2">
      <c r="A14" s="431"/>
      <c r="B14" s="809"/>
      <c r="C14" s="810"/>
      <c r="D14" s="810"/>
      <c r="E14" s="810"/>
      <c r="F14" s="810"/>
      <c r="G14" s="810"/>
      <c r="H14" s="810"/>
      <c r="I14" s="810"/>
      <c r="J14" s="810"/>
      <c r="K14" s="810"/>
      <c r="L14" s="810"/>
      <c r="M14" s="810"/>
      <c r="N14" s="35"/>
    </row>
    <row r="15" spans="1:17" ht="12.95" customHeight="1" x14ac:dyDescent="0.2">
      <c r="A15" s="431"/>
      <c r="B15" s="811" t="str">
        <f>LEFT(CONCATENATE(Submission!$C$17," - ", 'Section A1'!$B$5),95)</f>
        <v xml:space="preserve"> - </v>
      </c>
      <c r="C15" s="812"/>
      <c r="D15" s="812"/>
      <c r="E15" s="812"/>
      <c r="F15" s="812"/>
      <c r="G15" s="812"/>
      <c r="H15" s="812"/>
      <c r="I15" s="812"/>
      <c r="J15" s="812"/>
      <c r="K15" s="812"/>
      <c r="L15" s="812"/>
      <c r="M15" s="813"/>
      <c r="N15" s="35"/>
    </row>
    <row r="16" spans="1:17" ht="12.95" customHeight="1" thickBot="1" x14ac:dyDescent="0.25">
      <c r="A16" s="630"/>
      <c r="B16" s="814"/>
      <c r="C16" s="815"/>
      <c r="D16" s="815"/>
      <c r="E16" s="815"/>
      <c r="F16" s="815"/>
      <c r="G16" s="815"/>
      <c r="H16" s="815"/>
      <c r="I16" s="815"/>
      <c r="J16" s="815"/>
      <c r="K16" s="815"/>
      <c r="L16" s="815"/>
      <c r="M16" s="815"/>
      <c r="N16" s="43"/>
    </row>
  </sheetData>
  <sheetProtection password="EBAD" sheet="1"/>
  <mergeCells count="9">
    <mergeCell ref="B14:M14"/>
    <mergeCell ref="B15:M15"/>
    <mergeCell ref="B16:M16"/>
    <mergeCell ref="B10:M10"/>
    <mergeCell ref="A1:N1"/>
    <mergeCell ref="A2:M2"/>
    <mergeCell ref="B4:M4"/>
    <mergeCell ref="B7:M7"/>
    <mergeCell ref="B5:M5"/>
  </mergeCells>
  <phoneticPr fontId="63"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61" r:id="rId4" name="Drop Down 1">
              <controlPr defaultSize="0" autoLine="0" autoPict="0">
                <anchor moveWithCells="1">
                  <from>
                    <xdr:col>1</xdr:col>
                    <xdr:colOff>28575</xdr:colOff>
                    <xdr:row>7</xdr:row>
                    <xdr:rowOff>38100</xdr:rowOff>
                  </from>
                  <to>
                    <xdr:col>7</xdr:col>
                    <xdr:colOff>228600</xdr:colOff>
                    <xdr:row>8</xdr:row>
                    <xdr:rowOff>9525</xdr:rowOff>
                  </to>
                </anchor>
              </controlPr>
            </control>
          </mc:Choice>
        </mc:AlternateContent>
        <mc:AlternateContent xmlns:mc="http://schemas.openxmlformats.org/markup-compatibility/2006">
          <mc:Choice Requires="x14">
            <control shapeId="143362" r:id="rId5" name="Drop Down 2">
              <controlPr defaultSize="0" autoLine="0" autoPict="0">
                <anchor moveWithCells="1">
                  <from>
                    <xdr:col>1</xdr:col>
                    <xdr:colOff>28575</xdr:colOff>
                    <xdr:row>10</xdr:row>
                    <xdr:rowOff>28575</xdr:rowOff>
                  </from>
                  <to>
                    <xdr:col>7</xdr:col>
                    <xdr:colOff>228600</xdr:colOff>
                    <xdr:row>11</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W66"/>
  <sheetViews>
    <sheetView zoomScaleNormal="100" workbookViewId="0">
      <selection activeCell="B5" sqref="B5:B43"/>
    </sheetView>
  </sheetViews>
  <sheetFormatPr defaultRowHeight="11.25" x14ac:dyDescent="0.2"/>
  <cols>
    <col min="1" max="1" width="1.7109375" style="6" customWidth="1"/>
    <col min="2" max="2" width="14.85546875" style="6" customWidth="1"/>
    <col min="3" max="3" width="4.7109375" style="6" customWidth="1"/>
    <col min="4" max="4" width="23.7109375" style="6" customWidth="1"/>
    <col min="5" max="5" width="1.85546875" style="6" customWidth="1"/>
    <col min="6" max="6" width="11.7109375" style="249" customWidth="1"/>
    <col min="7" max="7" width="1.7109375" style="6" customWidth="1"/>
    <col min="8" max="8" width="6.7109375" style="6" customWidth="1"/>
    <col min="9" max="9" width="1.7109375" style="6" customWidth="1"/>
    <col min="10" max="10" width="13.28515625" style="6" customWidth="1"/>
    <col min="11" max="11" width="1.7109375" style="6" customWidth="1"/>
    <col min="12" max="12" width="11.7109375" style="6" customWidth="1"/>
    <col min="13" max="13" width="1.7109375" style="6" customWidth="1"/>
    <col min="14" max="14" width="9.140625" style="6" customWidth="1"/>
    <col min="15" max="15" width="9.140625" style="6" hidden="1" customWidth="1"/>
    <col min="16" max="16" width="9.140625" style="505" hidden="1" customWidth="1"/>
    <col min="17" max="23" width="9.140625" style="6" hidden="1" customWidth="1"/>
    <col min="24" max="16384" width="9.140625" style="6"/>
  </cols>
  <sheetData>
    <row r="1" spans="1:22" s="128" customFormat="1" ht="15" customHeight="1" x14ac:dyDescent="0.2">
      <c r="A1" s="732" t="str">
        <f>"Section B: "&amp;Submission!C17&amp;"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9"/>
      <c r="P1" s="501"/>
    </row>
    <row r="2" spans="1:22" s="12" customFormat="1" ht="6" customHeight="1" x14ac:dyDescent="0.2">
      <c r="A2" s="23"/>
      <c r="B2" s="105"/>
      <c r="C2" s="311"/>
      <c r="D2" s="311"/>
      <c r="E2" s="311"/>
      <c r="F2" s="311"/>
      <c r="G2" s="311"/>
      <c r="H2" s="311"/>
      <c r="I2" s="311"/>
      <c r="J2" s="311"/>
      <c r="K2" s="311"/>
      <c r="L2" s="311"/>
      <c r="M2" s="58"/>
      <c r="P2" s="502"/>
    </row>
    <row r="3" spans="1:22" s="128" customFormat="1" ht="15.75" x14ac:dyDescent="0.25">
      <c r="A3" s="251"/>
      <c r="B3" s="298" t="str">
        <f>Submission!C17&amp;" Production Information"</f>
        <v xml:space="preserve"> Production Information</v>
      </c>
      <c r="C3" s="298"/>
      <c r="D3" s="299"/>
      <c r="E3" s="298"/>
      <c r="F3" s="300"/>
      <c r="G3" s="298"/>
      <c r="H3" s="298"/>
      <c r="I3" s="298"/>
      <c r="J3" s="298"/>
      <c r="K3" s="298"/>
      <c r="L3" s="298"/>
      <c r="M3" s="301"/>
      <c r="P3" s="501"/>
    </row>
    <row r="4" spans="1:22" s="12" customFormat="1" ht="4.5" customHeight="1" x14ac:dyDescent="0.2">
      <c r="A4" s="23"/>
      <c r="B4" s="105"/>
      <c r="C4" s="311"/>
      <c r="D4" s="311"/>
      <c r="E4" s="311"/>
      <c r="F4" s="311"/>
      <c r="G4" s="311"/>
      <c r="H4" s="311"/>
      <c r="I4" s="311"/>
      <c r="J4" s="311"/>
      <c r="K4" s="311"/>
      <c r="L4" s="311"/>
      <c r="M4" s="58"/>
      <c r="P4" s="502"/>
    </row>
    <row r="5" spans="1:22" s="12" customFormat="1" ht="12.75" x14ac:dyDescent="0.2">
      <c r="A5" s="23"/>
      <c r="B5" s="295" t="str">
        <f>Submission!C17&amp;" Production"</f>
        <v xml:space="preserve"> Production</v>
      </c>
      <c r="C5" s="308"/>
      <c r="D5" s="308"/>
      <c r="E5" s="308"/>
      <c r="F5" s="308"/>
      <c r="G5" s="308"/>
      <c r="H5" s="308"/>
      <c r="I5" s="308"/>
      <c r="J5" s="308"/>
      <c r="K5" s="308"/>
      <c r="L5" s="308"/>
      <c r="M5" s="58"/>
      <c r="P5" s="502"/>
    </row>
    <row r="6" spans="1:22" s="12" customFormat="1" ht="3" customHeight="1" x14ac:dyDescent="0.2">
      <c r="A6" s="23"/>
      <c r="B6" s="25"/>
      <c r="C6" s="25"/>
      <c r="D6" s="25"/>
      <c r="E6" s="25"/>
      <c r="F6" s="25"/>
      <c r="G6" s="25"/>
      <c r="H6" s="25"/>
      <c r="I6" s="25"/>
      <c r="J6" s="25"/>
      <c r="K6" s="25"/>
      <c r="L6" s="25"/>
      <c r="M6" s="28"/>
      <c r="P6" s="502"/>
    </row>
    <row r="7" spans="1:22" s="12" customFormat="1" ht="12.75" x14ac:dyDescent="0.2">
      <c r="A7" s="23"/>
      <c r="B7" s="824" t="s">
        <v>534</v>
      </c>
      <c r="C7" s="825"/>
      <c r="D7" s="825"/>
      <c r="E7" s="825"/>
      <c r="F7" s="825"/>
      <c r="G7" s="825"/>
      <c r="H7" s="825"/>
      <c r="I7" s="825"/>
      <c r="J7" s="825"/>
      <c r="K7" s="825"/>
      <c r="L7" s="825"/>
      <c r="M7" s="348"/>
      <c r="N7" s="14"/>
      <c r="O7" s="14"/>
      <c r="P7" s="502"/>
    </row>
    <row r="8" spans="1:22" s="12" customFormat="1" ht="6" customHeight="1" x14ac:dyDescent="0.2">
      <c r="A8" s="23"/>
      <c r="B8" s="25"/>
      <c r="C8" s="25"/>
      <c r="D8" s="25"/>
      <c r="E8" s="25"/>
      <c r="F8" s="25"/>
      <c r="G8" s="25"/>
      <c r="H8" s="25"/>
      <c r="I8" s="25"/>
      <c r="J8" s="25"/>
      <c r="K8" s="25"/>
      <c r="L8" s="25"/>
      <c r="M8" s="28"/>
      <c r="P8" s="502"/>
    </row>
    <row r="9" spans="1:22" s="13" customFormat="1" ht="23.25" customHeight="1" x14ac:dyDescent="0.2">
      <c r="A9" s="207"/>
      <c r="C9" s="564" t="s">
        <v>37</v>
      </c>
      <c r="D9" s="564" t="s">
        <v>90</v>
      </c>
      <c r="E9" s="37"/>
      <c r="F9" s="433" t="s">
        <v>92</v>
      </c>
      <c r="G9" s="30"/>
      <c r="H9" s="564" t="s">
        <v>91</v>
      </c>
      <c r="I9" s="30"/>
      <c r="J9" s="564" t="s">
        <v>68</v>
      </c>
      <c r="K9" s="30"/>
      <c r="L9" s="564" t="s">
        <v>63</v>
      </c>
      <c r="M9" s="565"/>
      <c r="P9" s="566"/>
    </row>
    <row r="10" spans="1:22" s="12" customFormat="1" ht="12" customHeight="1" x14ac:dyDescent="0.2">
      <c r="A10" s="23"/>
      <c r="B10" s="56" t="s">
        <v>86</v>
      </c>
      <c r="C10" s="494"/>
      <c r="D10" s="701"/>
      <c r="E10" s="29"/>
      <c r="F10" s="153"/>
      <c r="G10" s="27"/>
      <c r="H10" s="562"/>
      <c r="I10" s="27"/>
      <c r="J10" s="604">
        <v>1</v>
      </c>
      <c r="K10" s="27"/>
      <c r="L10" s="568" t="str">
        <f>IF(P10=TRUE," ",F10*J10)</f>
        <v xml:space="preserve"> </v>
      </c>
      <c r="M10" s="28"/>
      <c r="P10" s="502" t="b">
        <f>F10=""</f>
        <v>1</v>
      </c>
      <c r="R10" s="558" t="s">
        <v>62</v>
      </c>
      <c r="V10" s="502">
        <v>2</v>
      </c>
    </row>
    <row r="11" spans="1:22" s="12" customFormat="1" ht="5.25" customHeight="1" x14ac:dyDescent="0.2">
      <c r="A11" s="23"/>
      <c r="B11" s="56"/>
      <c r="C11" s="27"/>
      <c r="D11" s="27"/>
      <c r="E11" s="29"/>
      <c r="F11" s="167"/>
      <c r="G11" s="27"/>
      <c r="H11" s="27"/>
      <c r="I11" s="27"/>
      <c r="J11" s="27"/>
      <c r="K11" s="27"/>
      <c r="L11" s="27"/>
      <c r="M11" s="28"/>
      <c r="P11" s="502"/>
    </row>
    <row r="12" spans="1:22" s="12" customFormat="1" ht="12" customHeight="1" x14ac:dyDescent="0.2">
      <c r="A12" s="23"/>
      <c r="B12" s="56" t="s">
        <v>87</v>
      </c>
      <c r="C12" s="494"/>
      <c r="D12" s="129"/>
      <c r="E12" s="29"/>
      <c r="F12" s="153"/>
      <c r="G12" s="27"/>
      <c r="H12" s="560"/>
      <c r="I12" s="27"/>
      <c r="J12" s="604" t="str">
        <f>IF(P12=TRUE," ",IF($V$10=2, 1,IF($V$10=1, "Assigned Weighting"," ")))</f>
        <v xml:space="preserve"> </v>
      </c>
      <c r="K12" s="27"/>
      <c r="L12" s="568" t="str">
        <f>IF(P12=TRUE," ",F12*J12)</f>
        <v xml:space="preserve"> </v>
      </c>
      <c r="M12" s="28"/>
      <c r="P12" s="502" t="b">
        <f>F12=""</f>
        <v>1</v>
      </c>
      <c r="R12" s="558" t="s">
        <v>114</v>
      </c>
    </row>
    <row r="13" spans="1:22" s="12" customFormat="1" ht="5.25" customHeight="1" x14ac:dyDescent="0.2">
      <c r="A13" s="23"/>
      <c r="B13" s="56"/>
      <c r="C13" s="27"/>
      <c r="D13" s="27"/>
      <c r="E13" s="29"/>
      <c r="F13" s="167"/>
      <c r="G13" s="27"/>
      <c r="H13" s="27"/>
      <c r="I13" s="27"/>
      <c r="J13" s="27"/>
      <c r="K13" s="27"/>
      <c r="L13" s="27"/>
      <c r="M13" s="28"/>
      <c r="P13" s="502"/>
      <c r="R13" s="558" t="s">
        <v>115</v>
      </c>
    </row>
    <row r="14" spans="1:22" s="12" customFormat="1" ht="12" customHeight="1" x14ac:dyDescent="0.2">
      <c r="A14" s="23"/>
      <c r="B14" s="56" t="s">
        <v>89</v>
      </c>
      <c r="C14" s="569" t="s">
        <v>333</v>
      </c>
      <c r="D14" s="129"/>
      <c r="E14" s="29"/>
      <c r="F14" s="153"/>
      <c r="G14" s="27"/>
      <c r="H14" s="560"/>
      <c r="I14" s="27"/>
      <c r="J14" s="604" t="str">
        <f>IF(P14=TRUE," ",IF($V$10=2, 1,IF($V$10=1, "Assigned Weighting"," ")))</f>
        <v xml:space="preserve"> </v>
      </c>
      <c r="K14" s="27"/>
      <c r="L14" s="568" t="str">
        <f>IF(P14=TRUE," ",F14*J14)</f>
        <v xml:space="preserve"> </v>
      </c>
      <c r="M14" s="28"/>
      <c r="P14" s="502" t="b">
        <f>F14=""</f>
        <v>1</v>
      </c>
    </row>
    <row r="15" spans="1:22" s="12" customFormat="1" ht="5.25" customHeight="1" x14ac:dyDescent="0.2">
      <c r="A15" s="23"/>
      <c r="B15" s="55"/>
      <c r="C15" s="27"/>
      <c r="D15" s="27"/>
      <c r="E15" s="29"/>
      <c r="F15" s="167"/>
      <c r="G15" s="27"/>
      <c r="H15" s="27"/>
      <c r="I15" s="27"/>
      <c r="J15" s="27"/>
      <c r="K15" s="27"/>
      <c r="L15" s="27"/>
      <c r="M15" s="28"/>
      <c r="P15" s="502"/>
    </row>
    <row r="16" spans="1:22" s="12" customFormat="1" ht="12" customHeight="1" x14ac:dyDescent="0.2">
      <c r="A16" s="23"/>
      <c r="B16" s="56" t="s">
        <v>93</v>
      </c>
      <c r="C16" s="494"/>
      <c r="D16" s="129"/>
      <c r="E16" s="29"/>
      <c r="F16" s="153"/>
      <c r="G16" s="27"/>
      <c r="H16" s="560"/>
      <c r="I16" s="27"/>
      <c r="J16" s="604" t="str">
        <f>IF(P16=TRUE," ",IF($V$10=2, 1,IF($V$10=1, "Assigned Weighting"," ")))</f>
        <v xml:space="preserve"> </v>
      </c>
      <c r="K16" s="27"/>
      <c r="L16" s="568" t="str">
        <f>IF(P16=TRUE," ",F16*J16)</f>
        <v xml:space="preserve"> </v>
      </c>
      <c r="M16" s="28"/>
      <c r="P16" s="502" t="b">
        <f>F16=""</f>
        <v>1</v>
      </c>
    </row>
    <row r="17" spans="1:16" s="12" customFormat="1" ht="5.25" customHeight="1" x14ac:dyDescent="0.2">
      <c r="A17" s="23"/>
      <c r="B17" s="56"/>
      <c r="C17" s="27"/>
      <c r="D17" s="27"/>
      <c r="E17" s="29"/>
      <c r="F17" s="167"/>
      <c r="G17" s="27"/>
      <c r="H17" s="27"/>
      <c r="I17" s="27"/>
      <c r="J17" s="27"/>
      <c r="K17" s="27"/>
      <c r="L17" s="27"/>
      <c r="M17" s="28"/>
      <c r="P17" s="502"/>
    </row>
    <row r="18" spans="1:16" s="12" customFormat="1" ht="12" customHeight="1" x14ac:dyDescent="0.2">
      <c r="A18" s="23"/>
      <c r="B18" s="56" t="s">
        <v>94</v>
      </c>
      <c r="C18" s="494"/>
      <c r="D18" s="129"/>
      <c r="E18" s="29"/>
      <c r="F18" s="153"/>
      <c r="G18" s="27"/>
      <c r="H18" s="560"/>
      <c r="I18" s="27"/>
      <c r="J18" s="604" t="str">
        <f>IF(P18=TRUE," ",IF($V$10=2, 1,IF($V$10=1, "Assigned Weighting"," ")))</f>
        <v xml:space="preserve"> </v>
      </c>
      <c r="K18" s="27"/>
      <c r="L18" s="568" t="str">
        <f>IF(P18=TRUE," ",F18*J18)</f>
        <v xml:space="preserve"> </v>
      </c>
      <c r="M18" s="28"/>
      <c r="P18" s="502" t="b">
        <f>F18=""</f>
        <v>1</v>
      </c>
    </row>
    <row r="19" spans="1:16" s="12" customFormat="1" ht="4.5" customHeight="1" x14ac:dyDescent="0.2">
      <c r="A19" s="23"/>
      <c r="B19" s="55"/>
      <c r="C19" s="27"/>
      <c r="D19" s="27"/>
      <c r="E19" s="29"/>
      <c r="F19" s="167"/>
      <c r="G19" s="27"/>
      <c r="H19" s="27"/>
      <c r="I19" s="27"/>
      <c r="J19" s="27"/>
      <c r="K19" s="27"/>
      <c r="L19" s="27"/>
      <c r="M19" s="28"/>
      <c r="P19" s="502"/>
    </row>
    <row r="20" spans="1:16" s="12" customFormat="1" ht="12" customHeight="1" x14ac:dyDescent="0.2">
      <c r="A20" s="23"/>
      <c r="B20" s="56" t="s">
        <v>95</v>
      </c>
      <c r="C20" s="495"/>
      <c r="D20" s="129"/>
      <c r="E20" s="29"/>
      <c r="F20" s="153"/>
      <c r="G20" s="27"/>
      <c r="H20" s="560"/>
      <c r="I20" s="27"/>
      <c r="J20" s="604" t="str">
        <f>IF(P20=TRUE," ",IF($V$10=2, 1,IF($V$10=1, "Assigned Weighting"," ")))</f>
        <v xml:space="preserve"> </v>
      </c>
      <c r="K20" s="27"/>
      <c r="L20" s="568" t="str">
        <f>IF(P20=TRUE," ",F20*J20)</f>
        <v xml:space="preserve"> </v>
      </c>
      <c r="M20" s="28"/>
      <c r="P20" s="502" t="b">
        <f>F20=""</f>
        <v>1</v>
      </c>
    </row>
    <row r="21" spans="1:16" s="12" customFormat="1" ht="6" customHeight="1" x14ac:dyDescent="0.2">
      <c r="A21" s="23"/>
      <c r="B21" s="56"/>
      <c r="C21" s="27"/>
      <c r="D21" s="27"/>
      <c r="E21" s="29"/>
      <c r="F21" s="167"/>
      <c r="G21" s="27"/>
      <c r="H21" s="27"/>
      <c r="I21" s="27"/>
      <c r="J21" s="27"/>
      <c r="K21" s="27"/>
      <c r="L21" s="27"/>
      <c r="M21" s="28"/>
      <c r="P21" s="502"/>
    </row>
    <row r="22" spans="1:16" s="12" customFormat="1" ht="12" customHeight="1" x14ac:dyDescent="0.2">
      <c r="A22" s="23"/>
      <c r="B22" s="56" t="s">
        <v>96</v>
      </c>
      <c r="C22" s="494"/>
      <c r="D22" s="129"/>
      <c r="E22" s="29"/>
      <c r="F22" s="153"/>
      <c r="G22" s="27"/>
      <c r="H22" s="560"/>
      <c r="I22" s="27"/>
      <c r="J22" s="604" t="str">
        <f>IF(P22=TRUE," ",IF($V$10=2, 1,IF($V$10=1, "Assigned Weighting"," ")))</f>
        <v xml:space="preserve"> </v>
      </c>
      <c r="K22" s="27"/>
      <c r="L22" s="568" t="str">
        <f>IF(P22=TRUE," ",F22*J22)</f>
        <v xml:space="preserve"> </v>
      </c>
      <c r="M22" s="28"/>
      <c r="P22" s="502" t="b">
        <f>F22=""</f>
        <v>1</v>
      </c>
    </row>
    <row r="23" spans="1:16" s="12" customFormat="1" ht="5.25" customHeight="1" x14ac:dyDescent="0.2">
      <c r="A23" s="23"/>
      <c r="B23" s="55"/>
      <c r="C23" s="27"/>
      <c r="D23" s="27"/>
      <c r="E23" s="29"/>
      <c r="F23" s="167"/>
      <c r="G23" s="27"/>
      <c r="H23" s="27"/>
      <c r="I23" s="27"/>
      <c r="J23" s="27"/>
      <c r="K23" s="27"/>
      <c r="L23" s="27"/>
      <c r="M23" s="28"/>
      <c r="P23" s="502"/>
    </row>
    <row r="24" spans="1:16" s="12" customFormat="1" ht="12" customHeight="1" x14ac:dyDescent="0.2">
      <c r="A24" s="23"/>
      <c r="B24" s="56" t="s">
        <v>97</v>
      </c>
      <c r="C24" s="494"/>
      <c r="D24" s="129"/>
      <c r="E24" s="29"/>
      <c r="F24" s="153"/>
      <c r="G24" s="27"/>
      <c r="H24" s="560"/>
      <c r="I24" s="27"/>
      <c r="J24" s="604" t="str">
        <f>IF(P24=TRUE," ",IF($V$10=2, 1,IF($V$10=1, "Assigned Weighting"," ")))</f>
        <v xml:space="preserve"> </v>
      </c>
      <c r="K24" s="27"/>
      <c r="L24" s="568" t="str">
        <f>IF(P24=TRUE," ",F24*J24)</f>
        <v xml:space="preserve"> </v>
      </c>
      <c r="M24" s="28"/>
      <c r="P24" s="502" t="b">
        <f>F24=""</f>
        <v>1</v>
      </c>
    </row>
    <row r="25" spans="1:16" s="12" customFormat="1" ht="5.25" customHeight="1" x14ac:dyDescent="0.2">
      <c r="A25" s="23"/>
      <c r="B25" s="55"/>
      <c r="C25" s="27"/>
      <c r="D25" s="27"/>
      <c r="E25" s="29"/>
      <c r="F25" s="167"/>
      <c r="G25" s="27"/>
      <c r="H25" s="27"/>
      <c r="I25" s="27"/>
      <c r="J25" s="27"/>
      <c r="K25" s="27"/>
      <c r="L25" s="27"/>
      <c r="M25" s="28"/>
      <c r="P25" s="502"/>
    </row>
    <row r="26" spans="1:16" s="12" customFormat="1" ht="12" customHeight="1" x14ac:dyDescent="0.2">
      <c r="A26" s="23"/>
      <c r="B26" s="56" t="s">
        <v>370</v>
      </c>
      <c r="C26" s="495"/>
      <c r="D26" s="129"/>
      <c r="E26" s="29"/>
      <c r="F26" s="153"/>
      <c r="G26" s="27"/>
      <c r="H26" s="560"/>
      <c r="I26" s="27"/>
      <c r="J26" s="604" t="str">
        <f>IF(P26=TRUE," ",IF($V$10=2, 1,IF($V$10=1, "Assigned Weighting"," ")))</f>
        <v xml:space="preserve"> </v>
      </c>
      <c r="K26" s="27"/>
      <c r="L26" s="568" t="str">
        <f>IF(P26=TRUE," ",F26*J26)</f>
        <v xml:space="preserve"> </v>
      </c>
      <c r="M26" s="28"/>
      <c r="P26" s="502" t="b">
        <f>F26=""</f>
        <v>1</v>
      </c>
    </row>
    <row r="27" spans="1:16" s="12" customFormat="1" ht="5.25" customHeight="1" x14ac:dyDescent="0.2">
      <c r="A27" s="23"/>
      <c r="B27" s="56"/>
      <c r="C27" s="27"/>
      <c r="D27" s="27"/>
      <c r="E27" s="29"/>
      <c r="F27" s="167"/>
      <c r="G27" s="27"/>
      <c r="H27" s="27"/>
      <c r="I27" s="27"/>
      <c r="J27" s="27"/>
      <c r="K27" s="27"/>
      <c r="L27" s="27"/>
      <c r="M27" s="28"/>
      <c r="P27" s="502"/>
    </row>
    <row r="28" spans="1:16" s="12" customFormat="1" ht="12" customHeight="1" x14ac:dyDescent="0.2">
      <c r="A28" s="23"/>
      <c r="B28" s="56" t="s">
        <v>371</v>
      </c>
      <c r="C28" s="494"/>
      <c r="D28" s="129"/>
      <c r="E28" s="29"/>
      <c r="F28" s="153"/>
      <c r="G28" s="27"/>
      <c r="H28" s="560"/>
      <c r="I28" s="27"/>
      <c r="J28" s="604" t="str">
        <f>IF(P28=TRUE," ",IF($V$10=2, 1,IF($V$10=1, "Assigned Weighting"," ")))</f>
        <v xml:space="preserve"> </v>
      </c>
      <c r="K28" s="27"/>
      <c r="L28" s="568" t="str">
        <f>IF(P28=TRUE," ",F28*J28)</f>
        <v xml:space="preserve"> </v>
      </c>
      <c r="M28" s="28"/>
      <c r="P28" s="502" t="b">
        <f>F28=""</f>
        <v>1</v>
      </c>
    </row>
    <row r="29" spans="1:16" s="12" customFormat="1" ht="5.25" customHeight="1" x14ac:dyDescent="0.2">
      <c r="A29" s="23"/>
      <c r="B29" s="55"/>
      <c r="C29" s="27"/>
      <c r="D29" s="27"/>
      <c r="E29" s="29"/>
      <c r="F29" s="167"/>
      <c r="G29" s="27"/>
      <c r="H29" s="27"/>
      <c r="I29" s="27"/>
      <c r="J29" s="27"/>
      <c r="K29" s="27"/>
      <c r="L29" s="27"/>
      <c r="M29" s="28"/>
      <c r="P29" s="502"/>
    </row>
    <row r="30" spans="1:16" s="12" customFormat="1" ht="12" customHeight="1" x14ac:dyDescent="0.2">
      <c r="A30" s="23"/>
      <c r="B30" s="56" t="s">
        <v>372</v>
      </c>
      <c r="C30" s="494"/>
      <c r="D30" s="129"/>
      <c r="E30" s="29"/>
      <c r="F30" s="153"/>
      <c r="G30" s="27"/>
      <c r="H30" s="560"/>
      <c r="I30" s="27"/>
      <c r="J30" s="604" t="str">
        <f>IF(P30=TRUE," ",IF($V$10=2, 1,IF($V$10=1, "Assigned Weighting"," ")))</f>
        <v xml:space="preserve"> </v>
      </c>
      <c r="K30" s="27"/>
      <c r="L30" s="568" t="str">
        <f>IF(P30=TRUE," ",F30*J30)</f>
        <v xml:space="preserve"> </v>
      </c>
      <c r="M30" s="28"/>
      <c r="P30" s="502" t="b">
        <f>F30=""</f>
        <v>1</v>
      </c>
    </row>
    <row r="31" spans="1:16" s="12" customFormat="1" ht="5.25" customHeight="1" x14ac:dyDescent="0.2">
      <c r="A31" s="23"/>
      <c r="B31" s="55"/>
      <c r="C31" s="27"/>
      <c r="D31" s="27"/>
      <c r="E31" s="29"/>
      <c r="F31" s="167"/>
      <c r="G31" s="27"/>
      <c r="H31" s="27"/>
      <c r="I31" s="27"/>
      <c r="J31" s="27"/>
      <c r="K31" s="27"/>
      <c r="L31" s="27"/>
      <c r="M31" s="28"/>
      <c r="P31" s="502"/>
    </row>
    <row r="32" spans="1:16" s="12" customFormat="1" ht="12" customHeight="1" x14ac:dyDescent="0.2">
      <c r="A32" s="23"/>
      <c r="B32" s="56" t="s">
        <v>373</v>
      </c>
      <c r="C32" s="494"/>
      <c r="D32" s="129"/>
      <c r="E32" s="29"/>
      <c r="F32" s="153"/>
      <c r="G32" s="27"/>
      <c r="H32" s="560"/>
      <c r="I32" s="27"/>
      <c r="J32" s="604" t="str">
        <f>IF(P32=TRUE," ",IF($V$10=2, 1,IF($V$10=1, "Assigned Weighting"," ")))</f>
        <v xml:space="preserve"> </v>
      </c>
      <c r="K32" s="27"/>
      <c r="L32" s="568" t="str">
        <f>IF(P32=TRUE," ",F32*J32)</f>
        <v xml:space="preserve"> </v>
      </c>
      <c r="M32" s="28"/>
      <c r="P32" s="502" t="b">
        <f>F32=""</f>
        <v>1</v>
      </c>
    </row>
    <row r="33" spans="1:16" s="12" customFormat="1" ht="5.25" customHeight="1" x14ac:dyDescent="0.2">
      <c r="A33" s="23"/>
      <c r="B33" s="59"/>
      <c r="C33" s="27"/>
      <c r="D33" s="27"/>
      <c r="E33" s="29"/>
      <c r="F33" s="145"/>
      <c r="G33" s="27"/>
      <c r="H33" s="27"/>
      <c r="I33" s="27"/>
      <c r="J33" s="27"/>
      <c r="K33" s="27"/>
      <c r="L33" s="27"/>
      <c r="M33" s="28"/>
      <c r="P33" s="502"/>
    </row>
    <row r="34" spans="1:16" s="12" customFormat="1" ht="12" customHeight="1" x14ac:dyDescent="0.2">
      <c r="A34" s="23"/>
      <c r="B34" s="56" t="s">
        <v>64</v>
      </c>
      <c r="C34" s="494"/>
      <c r="D34" s="129"/>
      <c r="E34" s="29"/>
      <c r="F34" s="153"/>
      <c r="G34" s="27"/>
      <c r="H34" s="560"/>
      <c r="I34" s="27"/>
      <c r="J34" s="604" t="str">
        <f>IF(P34=TRUE," ",IF($V$10=2, 1,IF($V$10=1, "Assigned Weighting"," ")))</f>
        <v xml:space="preserve"> </v>
      </c>
      <c r="K34" s="27"/>
      <c r="L34" s="568" t="str">
        <f>IF(P34=TRUE," ",F34*J34)</f>
        <v xml:space="preserve"> </v>
      </c>
      <c r="M34" s="28"/>
      <c r="P34" s="502" t="b">
        <f>F34=""</f>
        <v>1</v>
      </c>
    </row>
    <row r="35" spans="1:16" s="12" customFormat="1" ht="5.25" customHeight="1" x14ac:dyDescent="0.2">
      <c r="A35" s="23"/>
      <c r="B35" s="59"/>
      <c r="C35" s="27"/>
      <c r="D35" s="27"/>
      <c r="E35" s="29"/>
      <c r="F35" s="145"/>
      <c r="G35" s="27"/>
      <c r="H35" s="27"/>
      <c r="I35" s="27"/>
      <c r="J35" s="27"/>
      <c r="K35" s="27"/>
      <c r="L35" s="27"/>
      <c r="M35" s="28"/>
      <c r="P35" s="502"/>
    </row>
    <row r="36" spans="1:16" s="12" customFormat="1" ht="12" customHeight="1" x14ac:dyDescent="0.2">
      <c r="A36" s="23"/>
      <c r="B36" s="56" t="s">
        <v>65</v>
      </c>
      <c r="C36" s="494"/>
      <c r="D36" s="129"/>
      <c r="E36" s="29"/>
      <c r="F36" s="153"/>
      <c r="G36" s="27"/>
      <c r="H36" s="560"/>
      <c r="I36" s="27"/>
      <c r="J36" s="604" t="str">
        <f>IF(P36=TRUE," ",IF($V$10=2, 1,IF($V$10=1, "Assigned Weighting"," ")))</f>
        <v xml:space="preserve"> </v>
      </c>
      <c r="K36" s="27"/>
      <c r="L36" s="568" t="str">
        <f>IF(P36=TRUE," ",F36*J36)</f>
        <v xml:space="preserve"> </v>
      </c>
      <c r="M36" s="28"/>
      <c r="P36" s="502" t="b">
        <f>F36=""</f>
        <v>1</v>
      </c>
    </row>
    <row r="37" spans="1:16" s="12" customFormat="1" ht="5.25" customHeight="1" x14ac:dyDescent="0.2">
      <c r="A37" s="23"/>
      <c r="B37" s="59"/>
      <c r="C37" s="27"/>
      <c r="D37" s="27"/>
      <c r="E37" s="29"/>
      <c r="F37" s="145"/>
      <c r="G37" s="27"/>
      <c r="H37" s="27"/>
      <c r="I37" s="27"/>
      <c r="J37" s="27"/>
      <c r="K37" s="27"/>
      <c r="L37" s="27"/>
      <c r="M37" s="28"/>
      <c r="P37" s="502"/>
    </row>
    <row r="38" spans="1:16" s="12" customFormat="1" ht="12" customHeight="1" x14ac:dyDescent="0.2">
      <c r="A38" s="23"/>
      <c r="B38" s="56" t="s">
        <v>66</v>
      </c>
      <c r="C38" s="494"/>
      <c r="D38" s="129"/>
      <c r="E38" s="29"/>
      <c r="F38" s="153"/>
      <c r="G38" s="27"/>
      <c r="H38" s="560"/>
      <c r="I38" s="27"/>
      <c r="J38" s="604" t="str">
        <f>IF(P38=TRUE," ",IF($V$10=2, 1,IF($V$10=1, "Assigned Weighting"," ")))</f>
        <v xml:space="preserve"> </v>
      </c>
      <c r="K38" s="27"/>
      <c r="L38" s="568" t="str">
        <f>IF(P38=TRUE," ",F38*J38)</f>
        <v xml:space="preserve"> </v>
      </c>
      <c r="M38" s="28"/>
      <c r="P38" s="502" t="b">
        <f>F38=""</f>
        <v>1</v>
      </c>
    </row>
    <row r="39" spans="1:16" s="12" customFormat="1" ht="5.25" customHeight="1" x14ac:dyDescent="0.2">
      <c r="A39" s="23"/>
      <c r="B39" s="59"/>
      <c r="C39" s="27"/>
      <c r="D39" s="27"/>
      <c r="E39" s="29"/>
      <c r="F39" s="145"/>
      <c r="G39" s="27"/>
      <c r="H39" s="27"/>
      <c r="I39" s="27"/>
      <c r="J39" s="27"/>
      <c r="K39" s="27"/>
      <c r="L39" s="27"/>
      <c r="M39" s="28"/>
      <c r="P39" s="502"/>
    </row>
    <row r="40" spans="1:16" s="12" customFormat="1" ht="12" customHeight="1" x14ac:dyDescent="0.2">
      <c r="A40" s="23"/>
      <c r="B40" s="56" t="s">
        <v>67</v>
      </c>
      <c r="C40" s="494"/>
      <c r="D40" s="129"/>
      <c r="E40" s="29"/>
      <c r="F40" s="153"/>
      <c r="G40" s="27"/>
      <c r="H40" s="560"/>
      <c r="I40" s="27"/>
      <c r="J40" s="604" t="str">
        <f>IF(P40=TRUE," ",IF($V$10=2, 1,IF($V$10=1, "Assigned Weighting"," ")))</f>
        <v xml:space="preserve"> </v>
      </c>
      <c r="K40" s="27"/>
      <c r="L40" s="568" t="str">
        <f>IF(P40=TRUE," ",F40*J40)</f>
        <v xml:space="preserve"> </v>
      </c>
      <c r="M40" s="28"/>
      <c r="P40" s="502" t="b">
        <f>F40=""</f>
        <v>1</v>
      </c>
    </row>
    <row r="41" spans="1:16" s="12" customFormat="1" ht="5.25" customHeight="1" x14ac:dyDescent="0.2">
      <c r="A41" s="23"/>
      <c r="B41" s="59"/>
      <c r="C41" s="27"/>
      <c r="D41" s="27"/>
      <c r="E41" s="29"/>
      <c r="F41" s="145"/>
      <c r="G41" s="27"/>
      <c r="H41" s="27"/>
      <c r="I41" s="27"/>
      <c r="J41" s="27"/>
      <c r="K41" s="27"/>
      <c r="L41" s="27"/>
      <c r="M41" s="28"/>
      <c r="P41" s="502"/>
    </row>
    <row r="42" spans="1:16" s="12" customFormat="1" ht="12" customHeight="1" x14ac:dyDescent="0.2">
      <c r="A42" s="23"/>
      <c r="B42" s="56" t="s">
        <v>69</v>
      </c>
      <c r="C42" s="494"/>
      <c r="D42" s="129"/>
      <c r="E42" s="29"/>
      <c r="F42" s="153"/>
      <c r="G42" s="27"/>
      <c r="H42" s="560"/>
      <c r="I42" s="27"/>
      <c r="J42" s="604" t="str">
        <f>IF(P42=TRUE," ",IF($V$10=2, 1,IF($V$10=1, "Assigned Weighting"," ")))</f>
        <v xml:space="preserve"> </v>
      </c>
      <c r="K42" s="27"/>
      <c r="L42" s="568" t="str">
        <f>IF(P42=TRUE," ",F42*J42)</f>
        <v xml:space="preserve"> </v>
      </c>
      <c r="M42" s="28"/>
      <c r="P42" s="502" t="b">
        <f>F42=""</f>
        <v>1</v>
      </c>
    </row>
    <row r="43" spans="1:16" s="12" customFormat="1" ht="5.25" customHeight="1" x14ac:dyDescent="0.2">
      <c r="A43" s="23"/>
      <c r="B43" s="56"/>
      <c r="C43" s="27"/>
      <c r="D43" s="27"/>
      <c r="E43" s="29"/>
      <c r="F43" s="145"/>
      <c r="G43" s="27"/>
      <c r="H43" s="27"/>
      <c r="I43" s="27"/>
      <c r="J43" s="27"/>
      <c r="K43" s="27"/>
      <c r="L43" s="27"/>
      <c r="M43" s="28"/>
      <c r="P43" s="502"/>
    </row>
    <row r="44" spans="1:16" s="12" customFormat="1" ht="12" customHeight="1" x14ac:dyDescent="0.2">
      <c r="A44" s="23"/>
      <c r="B44" s="56" t="s">
        <v>70</v>
      </c>
      <c r="C44" s="494"/>
      <c r="D44" s="129"/>
      <c r="E44" s="29"/>
      <c r="F44" s="153"/>
      <c r="G44" s="27"/>
      <c r="H44" s="560"/>
      <c r="I44" s="27"/>
      <c r="J44" s="604" t="str">
        <f>IF(P44=TRUE," ",IF($V$10=2, 1,IF($V$10=1, "Assigned Weighting"," ")))</f>
        <v xml:space="preserve"> </v>
      </c>
      <c r="K44" s="27"/>
      <c r="L44" s="568" t="str">
        <f>IF(P44=TRUE," ",F44*J44)</f>
        <v xml:space="preserve"> </v>
      </c>
      <c r="M44" s="28"/>
      <c r="P44" s="502" t="b">
        <f>F44=""</f>
        <v>1</v>
      </c>
    </row>
    <row r="45" spans="1:16" s="12" customFormat="1" ht="5.25" customHeight="1" x14ac:dyDescent="0.2">
      <c r="A45" s="23"/>
      <c r="B45" s="56"/>
      <c r="C45" s="27"/>
      <c r="D45" s="27"/>
      <c r="E45" s="29"/>
      <c r="F45" s="145"/>
      <c r="G45" s="27"/>
      <c r="H45" s="27"/>
      <c r="I45" s="27"/>
      <c r="J45" s="27"/>
      <c r="K45" s="27"/>
      <c r="L45" s="27"/>
      <c r="M45" s="28"/>
      <c r="P45" s="502"/>
    </row>
    <row r="46" spans="1:16" s="12" customFormat="1" ht="12" customHeight="1" x14ac:dyDescent="0.2">
      <c r="A46" s="23"/>
      <c r="B46" s="56" t="s">
        <v>71</v>
      </c>
      <c r="C46" s="494"/>
      <c r="D46" s="129"/>
      <c r="E46" s="29"/>
      <c r="F46" s="153"/>
      <c r="G46" s="27"/>
      <c r="H46" s="560"/>
      <c r="I46" s="27"/>
      <c r="J46" s="604" t="str">
        <f>IF(P46=TRUE," ",IF($V$10=2, 1,IF($V$10=1, "Assigned Weighting"," ")))</f>
        <v xml:space="preserve"> </v>
      </c>
      <c r="K46" s="27"/>
      <c r="L46" s="568" t="str">
        <f>IF(P46=TRUE," ",F46*J46)</f>
        <v xml:space="preserve"> </v>
      </c>
      <c r="M46" s="28"/>
      <c r="P46" s="502" t="b">
        <f>F46=""</f>
        <v>1</v>
      </c>
    </row>
    <row r="47" spans="1:16" s="12" customFormat="1" ht="5.25" customHeight="1" x14ac:dyDescent="0.2">
      <c r="A47" s="23"/>
      <c r="B47" s="56"/>
      <c r="C47" s="27"/>
      <c r="D47" s="27"/>
      <c r="E47" s="29"/>
      <c r="F47" s="145"/>
      <c r="G47" s="27"/>
      <c r="H47" s="27"/>
      <c r="I47" s="27"/>
      <c r="J47" s="27"/>
      <c r="K47" s="27"/>
      <c r="L47" s="27"/>
      <c r="M47" s="28"/>
      <c r="P47" s="502"/>
    </row>
    <row r="48" spans="1:16" s="12" customFormat="1" ht="12.75" customHeight="1" x14ac:dyDescent="0.2">
      <c r="A48" s="23"/>
      <c r="B48" s="56" t="s">
        <v>72</v>
      </c>
      <c r="C48" s="494"/>
      <c r="D48" s="129"/>
      <c r="E48" s="29"/>
      <c r="F48" s="153"/>
      <c r="G48" s="27"/>
      <c r="H48" s="560"/>
      <c r="I48" s="27"/>
      <c r="J48" s="604" t="str">
        <f>IF(P48=TRUE," ",IF($V$10=2, 1,IF($V$10=1, "Assigned Weighting"," ")))</f>
        <v xml:space="preserve"> </v>
      </c>
      <c r="K48" s="27"/>
      <c r="L48" s="568" t="str">
        <f>IF(P48=TRUE," ",F48*J48)</f>
        <v xml:space="preserve"> </v>
      </c>
      <c r="M48" s="28"/>
      <c r="P48" s="502" t="b">
        <f>F48=""</f>
        <v>1</v>
      </c>
    </row>
    <row r="49" spans="1:18" s="12" customFormat="1" ht="5.25" customHeight="1" thickBot="1" x14ac:dyDescent="0.25">
      <c r="A49" s="23"/>
      <c r="B49" s="59"/>
      <c r="C49" s="27"/>
      <c r="D49" s="27"/>
      <c r="E49" s="29"/>
      <c r="F49" s="145"/>
      <c r="G49" s="27"/>
      <c r="H49" s="27"/>
      <c r="I49" s="27"/>
      <c r="J49" s="27"/>
      <c r="K49" s="27"/>
      <c r="L49" s="27"/>
      <c r="M49" s="28"/>
      <c r="P49" s="502"/>
    </row>
    <row r="50" spans="1:18" s="12" customFormat="1" ht="14.25" customHeight="1" thickBot="1" x14ac:dyDescent="0.25">
      <c r="A50" s="23"/>
      <c r="B50" s="154" t="s">
        <v>462</v>
      </c>
      <c r="C50" s="64"/>
      <c r="D50" s="603">
        <f>D10</f>
        <v>0</v>
      </c>
      <c r="E50" s="87"/>
      <c r="F50" s="250">
        <f>SUM(L10:L48)</f>
        <v>0</v>
      </c>
      <c r="G50" s="27"/>
      <c r="H50" s="567">
        <f>H10</f>
        <v>0</v>
      </c>
      <c r="I50" s="27"/>
      <c r="J50" s="69"/>
      <c r="K50" s="27"/>
      <c r="L50" s="561"/>
      <c r="M50" s="28"/>
      <c r="P50" s="602"/>
    </row>
    <row r="51" spans="1:18" s="12" customFormat="1" ht="5.25" customHeight="1" x14ac:dyDescent="0.2">
      <c r="A51" s="23"/>
      <c r="B51" s="57"/>
      <c r="C51" s="57"/>
      <c r="D51" s="100"/>
      <c r="E51" s="114"/>
      <c r="F51" s="168"/>
      <c r="G51" s="57"/>
      <c r="H51" s="57"/>
      <c r="I51" s="57"/>
      <c r="J51" s="57"/>
      <c r="K51" s="57"/>
      <c r="L51" s="57"/>
      <c r="M51" s="28"/>
      <c r="P51" s="502"/>
    </row>
    <row r="52" spans="1:18" s="12" customFormat="1" ht="12.75" x14ac:dyDescent="0.2">
      <c r="A52" s="23"/>
      <c r="B52" s="105" t="str">
        <f>Submission!C17&amp;" Total Gross Electrical Generation"</f>
        <v xml:space="preserve"> Total Gross Electrical Generation</v>
      </c>
      <c r="C52" s="311"/>
      <c r="D52" s="311"/>
      <c r="E52" s="311"/>
      <c r="F52" s="311"/>
      <c r="G52" s="311"/>
      <c r="H52" s="311"/>
      <c r="I52" s="311"/>
      <c r="J52" s="311"/>
      <c r="K52" s="311"/>
      <c r="L52" s="311"/>
      <c r="M52" s="58"/>
      <c r="P52" s="502"/>
    </row>
    <row r="53" spans="1:18" s="12" customFormat="1" ht="4.5" customHeight="1" x14ac:dyDescent="0.2">
      <c r="A53" s="23"/>
      <c r="B53" s="105"/>
      <c r="C53" s="311"/>
      <c r="D53" s="311"/>
      <c r="E53" s="311"/>
      <c r="F53" s="311"/>
      <c r="G53" s="311"/>
      <c r="H53" s="311"/>
      <c r="I53" s="311"/>
      <c r="J53" s="311"/>
      <c r="K53" s="311"/>
      <c r="L53" s="311"/>
      <c r="M53" s="58"/>
      <c r="P53" s="502"/>
    </row>
    <row r="54" spans="1:18" s="12" customFormat="1" ht="12" customHeight="1" x14ac:dyDescent="0.2">
      <c r="A54" s="23"/>
      <c r="B54" s="559" t="s">
        <v>23</v>
      </c>
      <c r="C54" s="495"/>
      <c r="D54" s="538"/>
      <c r="E54" s="29"/>
      <c r="F54" s="543"/>
      <c r="G54" s="27"/>
      <c r="H54" s="496" t="s">
        <v>179</v>
      </c>
      <c r="I54" s="27"/>
      <c r="J54" s="27"/>
      <c r="K54" s="27"/>
      <c r="L54" s="27"/>
      <c r="M54" s="28"/>
      <c r="P54" s="502"/>
    </row>
    <row r="55" spans="1:18" s="12" customFormat="1" ht="4.5" customHeight="1" x14ac:dyDescent="0.2">
      <c r="A55" s="23"/>
      <c r="B55" s="27"/>
      <c r="C55" s="27"/>
      <c r="D55" s="69"/>
      <c r="E55" s="87"/>
      <c r="F55" s="167"/>
      <c r="G55" s="27"/>
      <c r="H55" s="27"/>
      <c r="I55" s="27"/>
      <c r="J55" s="27"/>
      <c r="K55" s="27"/>
      <c r="L55" s="27"/>
      <c r="M55" s="28"/>
      <c r="P55" s="502"/>
    </row>
    <row r="56" spans="1:18" ht="36" customHeight="1" x14ac:dyDescent="0.2">
      <c r="A56" s="23"/>
      <c r="B56" s="821" t="s">
        <v>278</v>
      </c>
      <c r="C56" s="822"/>
      <c r="D56" s="822"/>
      <c r="E56" s="822"/>
      <c r="F56" s="822"/>
      <c r="G56" s="822"/>
      <c r="H56" s="822"/>
      <c r="I56" s="822"/>
      <c r="J56" s="822"/>
      <c r="K56" s="822"/>
      <c r="L56" s="822"/>
      <c r="M56" s="28"/>
    </row>
    <row r="57" spans="1:18" ht="125.1" customHeight="1" x14ac:dyDescent="0.2">
      <c r="A57" s="23"/>
      <c r="B57" s="826"/>
      <c r="C57" s="827"/>
      <c r="D57" s="827"/>
      <c r="E57" s="827"/>
      <c r="F57" s="827"/>
      <c r="G57" s="827"/>
      <c r="H57" s="827"/>
      <c r="I57" s="827"/>
      <c r="J57" s="827"/>
      <c r="K57" s="827"/>
      <c r="L57" s="828"/>
      <c r="M57" s="28"/>
    </row>
    <row r="58" spans="1:18" s="128" customFormat="1" ht="15" x14ac:dyDescent="0.2">
      <c r="A58" s="23"/>
      <c r="B58" s="101" t="str">
        <f>"Public Availability of "&amp;Submission!C15&amp;" Production Information"</f>
        <v>Public Availability of  Production Information</v>
      </c>
      <c r="C58" s="107"/>
      <c r="D58" s="107"/>
      <c r="E58" s="107"/>
      <c r="F58" s="244"/>
      <c r="G58" s="107"/>
      <c r="H58" s="107"/>
      <c r="I58" s="107"/>
      <c r="J58" s="107"/>
      <c r="K58" s="107"/>
      <c r="L58" s="107"/>
      <c r="M58" s="106"/>
      <c r="P58" s="501">
        <f>COLUMN()</f>
        <v>16</v>
      </c>
    </row>
    <row r="59" spans="1:18" ht="4.5" customHeight="1" x14ac:dyDescent="0.2">
      <c r="A59" s="62"/>
      <c r="B59" s="27"/>
      <c r="C59" s="88"/>
      <c r="D59" s="88"/>
      <c r="E59" s="88"/>
      <c r="F59" s="88"/>
      <c r="G59" s="88"/>
      <c r="H59" s="88"/>
      <c r="I59" s="88"/>
      <c r="J59" s="88"/>
      <c r="K59" s="88"/>
      <c r="L59" s="88"/>
      <c r="M59" s="28"/>
    </row>
    <row r="60" spans="1:18" ht="12" x14ac:dyDescent="0.2">
      <c r="A60" s="23"/>
      <c r="B60" s="809" t="str">
        <f>"Is "&amp;Submission!C17&amp;" production information for this facility publicly available (i.e., published or by request)?"</f>
        <v>Is  production information for this facility publicly available (i.e., published or by request)?</v>
      </c>
      <c r="C60" s="823"/>
      <c r="D60" s="823"/>
      <c r="E60" s="823"/>
      <c r="F60" s="823"/>
      <c r="G60" s="823"/>
      <c r="H60" s="823"/>
      <c r="I60" s="823"/>
      <c r="J60" s="823"/>
      <c r="K60" s="823"/>
      <c r="L60" s="823"/>
      <c r="M60" s="28"/>
    </row>
    <row r="61" spans="1:18" ht="4.5" customHeight="1" x14ac:dyDescent="0.2">
      <c r="A61" s="23"/>
      <c r="B61" s="141"/>
      <c r="C61" s="297"/>
      <c r="D61" s="297"/>
      <c r="E61" s="297"/>
      <c r="F61" s="297"/>
      <c r="G61" s="297"/>
      <c r="H61" s="297"/>
      <c r="I61" s="297"/>
      <c r="J61" s="297"/>
      <c r="K61" s="297"/>
      <c r="L61" s="297"/>
      <c r="M61" s="28"/>
    </row>
    <row r="62" spans="1:18" ht="12" x14ac:dyDescent="0.2">
      <c r="A62" s="23"/>
      <c r="B62" s="141"/>
      <c r="C62" s="297"/>
      <c r="D62" s="297"/>
      <c r="E62" s="297"/>
      <c r="F62" s="297"/>
      <c r="G62" s="297"/>
      <c r="H62" s="297"/>
      <c r="I62" s="297"/>
      <c r="J62" s="297"/>
      <c r="K62" s="297"/>
      <c r="L62" s="297"/>
      <c r="M62" s="28"/>
      <c r="O62" s="408" t="s">
        <v>377</v>
      </c>
      <c r="P62" s="505">
        <v>1</v>
      </c>
      <c r="Q62" s="408" t="s">
        <v>242</v>
      </c>
      <c r="R62" s="6" t="s">
        <v>114</v>
      </c>
    </row>
    <row r="63" spans="1:18" ht="4.5" customHeight="1" x14ac:dyDescent="0.2">
      <c r="A63" s="23"/>
      <c r="B63" s="141"/>
      <c r="C63" s="297"/>
      <c r="D63" s="297"/>
      <c r="E63" s="297"/>
      <c r="F63" s="297"/>
      <c r="G63" s="297"/>
      <c r="H63" s="297"/>
      <c r="I63" s="297"/>
      <c r="J63" s="297"/>
      <c r="K63" s="297"/>
      <c r="L63" s="297"/>
      <c r="M63" s="28"/>
      <c r="R63" s="6" t="s">
        <v>115</v>
      </c>
    </row>
    <row r="64" spans="1:18" s="236" customFormat="1" ht="12.75" x14ac:dyDescent="0.2">
      <c r="A64" s="23"/>
      <c r="B64" s="266" t="s">
        <v>240</v>
      </c>
      <c r="C64" s="88"/>
      <c r="D64" s="88"/>
      <c r="E64" s="88"/>
      <c r="F64" s="245"/>
      <c r="G64" s="170"/>
      <c r="H64" s="170"/>
      <c r="I64" s="170"/>
      <c r="J64" s="170"/>
      <c r="K64" s="170"/>
      <c r="L64" s="170"/>
      <c r="M64" s="246"/>
      <c r="P64" s="527"/>
    </row>
    <row r="65" spans="1:13" ht="3" customHeight="1" x14ac:dyDescent="0.2">
      <c r="A65" s="89"/>
      <c r="B65" s="27"/>
      <c r="C65" s="27"/>
      <c r="D65" s="27"/>
      <c r="E65" s="27"/>
      <c r="F65" s="145"/>
      <c r="G65" s="27"/>
      <c r="H65" s="27"/>
      <c r="I65" s="27"/>
      <c r="J65" s="27"/>
      <c r="K65" s="27"/>
      <c r="L65" s="27"/>
      <c r="M65" s="28"/>
    </row>
    <row r="66" spans="1:13" ht="13.5" customHeight="1" thickBot="1" x14ac:dyDescent="0.25">
      <c r="A66" s="121"/>
      <c r="B66" s="818" t="str">
        <f>LEFT(CONCATENATE(Submission!$C$17," - ", 'Section A1'!$B$5),95)</f>
        <v xml:space="preserve"> - </v>
      </c>
      <c r="C66" s="819"/>
      <c r="D66" s="819"/>
      <c r="E66" s="819"/>
      <c r="F66" s="819"/>
      <c r="G66" s="819"/>
      <c r="H66" s="819"/>
      <c r="I66" s="819"/>
      <c r="J66" s="819"/>
      <c r="K66" s="819"/>
      <c r="L66" s="820"/>
      <c r="M66" s="248"/>
    </row>
  </sheetData>
  <sheetProtection password="EBAD" sheet="1"/>
  <mergeCells count="6">
    <mergeCell ref="B66:L66"/>
    <mergeCell ref="A1:M1"/>
    <mergeCell ref="B7:L7"/>
    <mergeCell ref="B56:L56"/>
    <mergeCell ref="B60:L60"/>
    <mergeCell ref="B57:L57"/>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9004" r:id="rId4" name="Check Box 220">
              <controlPr defaultSize="0" autoFill="0" autoLine="0" autoPict="0">
                <anchor moveWithCells="1">
                  <from>
                    <xdr:col>2</xdr:col>
                    <xdr:colOff>66675</xdr:colOff>
                    <xdr:row>8</xdr:row>
                    <xdr:rowOff>257175</xdr:rowOff>
                  </from>
                  <to>
                    <xdr:col>3</xdr:col>
                    <xdr:colOff>57150</xdr:colOff>
                    <xdr:row>10</xdr:row>
                    <xdr:rowOff>28575</xdr:rowOff>
                  </to>
                </anchor>
              </controlPr>
            </control>
          </mc:Choice>
        </mc:AlternateContent>
        <mc:AlternateContent xmlns:mc="http://schemas.openxmlformats.org/markup-compatibility/2006">
          <mc:Choice Requires="x14">
            <control shapeId="119005" r:id="rId5" name="Check Box 221">
              <controlPr defaultSize="0" autoFill="0" autoLine="0" autoPict="0">
                <anchor moveWithCells="1">
                  <from>
                    <xdr:col>2</xdr:col>
                    <xdr:colOff>66675</xdr:colOff>
                    <xdr:row>10</xdr:row>
                    <xdr:rowOff>38100</xdr:rowOff>
                  </from>
                  <to>
                    <xdr:col>3</xdr:col>
                    <xdr:colOff>57150</xdr:colOff>
                    <xdr:row>12</xdr:row>
                    <xdr:rowOff>38100</xdr:rowOff>
                  </to>
                </anchor>
              </controlPr>
            </control>
          </mc:Choice>
        </mc:AlternateContent>
        <mc:AlternateContent xmlns:mc="http://schemas.openxmlformats.org/markup-compatibility/2006">
          <mc:Choice Requires="x14">
            <control shapeId="119006" r:id="rId6" name="Check Box 222">
              <controlPr defaultSize="0" autoFill="0" autoLine="0" autoPict="0">
                <anchor moveWithCells="1">
                  <from>
                    <xdr:col>2</xdr:col>
                    <xdr:colOff>66675</xdr:colOff>
                    <xdr:row>12</xdr:row>
                    <xdr:rowOff>38100</xdr:rowOff>
                  </from>
                  <to>
                    <xdr:col>3</xdr:col>
                    <xdr:colOff>57150</xdr:colOff>
                    <xdr:row>14</xdr:row>
                    <xdr:rowOff>38100</xdr:rowOff>
                  </to>
                </anchor>
              </controlPr>
            </control>
          </mc:Choice>
        </mc:AlternateContent>
        <mc:AlternateContent xmlns:mc="http://schemas.openxmlformats.org/markup-compatibility/2006">
          <mc:Choice Requires="x14">
            <control shapeId="119007" r:id="rId7" name="Check Box 223">
              <controlPr defaultSize="0" autoFill="0" autoLine="0" autoPict="0">
                <anchor moveWithCells="1">
                  <from>
                    <xdr:col>2</xdr:col>
                    <xdr:colOff>66675</xdr:colOff>
                    <xdr:row>14</xdr:row>
                    <xdr:rowOff>38100</xdr:rowOff>
                  </from>
                  <to>
                    <xdr:col>3</xdr:col>
                    <xdr:colOff>57150</xdr:colOff>
                    <xdr:row>16</xdr:row>
                    <xdr:rowOff>38100</xdr:rowOff>
                  </to>
                </anchor>
              </controlPr>
            </control>
          </mc:Choice>
        </mc:AlternateContent>
        <mc:AlternateContent xmlns:mc="http://schemas.openxmlformats.org/markup-compatibility/2006">
          <mc:Choice Requires="x14">
            <control shapeId="119008" r:id="rId8" name="Check Box 224">
              <controlPr defaultSize="0" autoFill="0" autoLine="0" autoPict="0">
                <anchor moveWithCells="1">
                  <from>
                    <xdr:col>2</xdr:col>
                    <xdr:colOff>66675</xdr:colOff>
                    <xdr:row>16</xdr:row>
                    <xdr:rowOff>38100</xdr:rowOff>
                  </from>
                  <to>
                    <xdr:col>3</xdr:col>
                    <xdr:colOff>57150</xdr:colOff>
                    <xdr:row>18</xdr:row>
                    <xdr:rowOff>38100</xdr:rowOff>
                  </to>
                </anchor>
              </controlPr>
            </control>
          </mc:Choice>
        </mc:AlternateContent>
        <mc:AlternateContent xmlns:mc="http://schemas.openxmlformats.org/markup-compatibility/2006">
          <mc:Choice Requires="x14">
            <control shapeId="119009" r:id="rId9" name="Check Box 225">
              <controlPr defaultSize="0" autoFill="0" autoLine="0" autoPict="0">
                <anchor moveWithCells="1">
                  <from>
                    <xdr:col>2</xdr:col>
                    <xdr:colOff>66675</xdr:colOff>
                    <xdr:row>18</xdr:row>
                    <xdr:rowOff>38100</xdr:rowOff>
                  </from>
                  <to>
                    <xdr:col>3</xdr:col>
                    <xdr:colOff>57150</xdr:colOff>
                    <xdr:row>20</xdr:row>
                    <xdr:rowOff>47625</xdr:rowOff>
                  </to>
                </anchor>
              </controlPr>
            </control>
          </mc:Choice>
        </mc:AlternateContent>
        <mc:AlternateContent xmlns:mc="http://schemas.openxmlformats.org/markup-compatibility/2006">
          <mc:Choice Requires="x14">
            <control shapeId="119010" r:id="rId10" name="Check Box 226">
              <controlPr defaultSize="0" autoFill="0" autoLine="0" autoPict="0">
                <anchor moveWithCells="1">
                  <from>
                    <xdr:col>2</xdr:col>
                    <xdr:colOff>66675</xdr:colOff>
                    <xdr:row>20</xdr:row>
                    <xdr:rowOff>38100</xdr:rowOff>
                  </from>
                  <to>
                    <xdr:col>3</xdr:col>
                    <xdr:colOff>57150</xdr:colOff>
                    <xdr:row>22</xdr:row>
                    <xdr:rowOff>28575</xdr:rowOff>
                  </to>
                </anchor>
              </controlPr>
            </control>
          </mc:Choice>
        </mc:AlternateContent>
        <mc:AlternateContent xmlns:mc="http://schemas.openxmlformats.org/markup-compatibility/2006">
          <mc:Choice Requires="x14">
            <control shapeId="119011" r:id="rId11" name="Check Box 227">
              <controlPr defaultSize="0" autoFill="0" autoLine="0" autoPict="0">
                <anchor moveWithCells="1">
                  <from>
                    <xdr:col>2</xdr:col>
                    <xdr:colOff>66675</xdr:colOff>
                    <xdr:row>22</xdr:row>
                    <xdr:rowOff>38100</xdr:rowOff>
                  </from>
                  <to>
                    <xdr:col>3</xdr:col>
                    <xdr:colOff>57150</xdr:colOff>
                    <xdr:row>24</xdr:row>
                    <xdr:rowOff>38100</xdr:rowOff>
                  </to>
                </anchor>
              </controlPr>
            </control>
          </mc:Choice>
        </mc:AlternateContent>
        <mc:AlternateContent xmlns:mc="http://schemas.openxmlformats.org/markup-compatibility/2006">
          <mc:Choice Requires="x14">
            <control shapeId="119012" r:id="rId12" name="Drop Down 228">
              <controlPr defaultSize="0" autoLine="0" autoPict="0">
                <anchor moveWithCells="1">
                  <from>
                    <xdr:col>1</xdr:col>
                    <xdr:colOff>19050</xdr:colOff>
                    <xdr:row>61</xdr:row>
                    <xdr:rowOff>0</xdr:rowOff>
                  </from>
                  <to>
                    <xdr:col>3</xdr:col>
                    <xdr:colOff>1000125</xdr:colOff>
                    <xdr:row>62</xdr:row>
                    <xdr:rowOff>47625</xdr:rowOff>
                  </to>
                </anchor>
              </controlPr>
            </control>
          </mc:Choice>
        </mc:AlternateContent>
        <mc:AlternateContent xmlns:mc="http://schemas.openxmlformats.org/markup-compatibility/2006">
          <mc:Choice Requires="x14">
            <control shapeId="119013" r:id="rId13" name="Check Box 229">
              <controlPr defaultSize="0" autoFill="0" autoLine="0" autoPict="0">
                <anchor moveWithCells="1">
                  <from>
                    <xdr:col>2</xdr:col>
                    <xdr:colOff>66675</xdr:colOff>
                    <xdr:row>24</xdr:row>
                    <xdr:rowOff>38100</xdr:rowOff>
                  </from>
                  <to>
                    <xdr:col>3</xdr:col>
                    <xdr:colOff>57150</xdr:colOff>
                    <xdr:row>26</xdr:row>
                    <xdr:rowOff>38100</xdr:rowOff>
                  </to>
                </anchor>
              </controlPr>
            </control>
          </mc:Choice>
        </mc:AlternateContent>
        <mc:AlternateContent xmlns:mc="http://schemas.openxmlformats.org/markup-compatibility/2006">
          <mc:Choice Requires="x14">
            <control shapeId="119014" r:id="rId14" name="Check Box 230">
              <controlPr defaultSize="0" autoFill="0" autoLine="0" autoPict="0">
                <anchor moveWithCells="1">
                  <from>
                    <xdr:col>2</xdr:col>
                    <xdr:colOff>66675</xdr:colOff>
                    <xdr:row>26</xdr:row>
                    <xdr:rowOff>38100</xdr:rowOff>
                  </from>
                  <to>
                    <xdr:col>3</xdr:col>
                    <xdr:colOff>57150</xdr:colOff>
                    <xdr:row>28</xdr:row>
                    <xdr:rowOff>38100</xdr:rowOff>
                  </to>
                </anchor>
              </controlPr>
            </control>
          </mc:Choice>
        </mc:AlternateContent>
        <mc:AlternateContent xmlns:mc="http://schemas.openxmlformats.org/markup-compatibility/2006">
          <mc:Choice Requires="x14">
            <control shapeId="119015" r:id="rId15" name="Check Box 231">
              <controlPr defaultSize="0" autoFill="0" autoLine="0" autoPict="0">
                <anchor moveWithCells="1">
                  <from>
                    <xdr:col>2</xdr:col>
                    <xdr:colOff>66675</xdr:colOff>
                    <xdr:row>28</xdr:row>
                    <xdr:rowOff>38100</xdr:rowOff>
                  </from>
                  <to>
                    <xdr:col>3</xdr:col>
                    <xdr:colOff>57150</xdr:colOff>
                    <xdr:row>30</xdr:row>
                    <xdr:rowOff>38100</xdr:rowOff>
                  </to>
                </anchor>
              </controlPr>
            </control>
          </mc:Choice>
        </mc:AlternateContent>
        <mc:AlternateContent xmlns:mc="http://schemas.openxmlformats.org/markup-compatibility/2006">
          <mc:Choice Requires="x14">
            <control shapeId="119016" r:id="rId16" name="Check Box 232">
              <controlPr defaultSize="0" autoFill="0" autoLine="0" autoPict="0">
                <anchor moveWithCells="1">
                  <from>
                    <xdr:col>2</xdr:col>
                    <xdr:colOff>66675</xdr:colOff>
                    <xdr:row>30</xdr:row>
                    <xdr:rowOff>38100</xdr:rowOff>
                  </from>
                  <to>
                    <xdr:col>3</xdr:col>
                    <xdr:colOff>57150</xdr:colOff>
                    <xdr:row>32</xdr:row>
                    <xdr:rowOff>38100</xdr:rowOff>
                  </to>
                </anchor>
              </controlPr>
            </control>
          </mc:Choice>
        </mc:AlternateContent>
        <mc:AlternateContent xmlns:mc="http://schemas.openxmlformats.org/markup-compatibility/2006">
          <mc:Choice Requires="x14">
            <control shapeId="119017" r:id="rId17" name="Drop Down 233">
              <controlPr defaultSize="0" autoLine="0" autoPict="0">
                <anchor moveWithCells="1">
                  <from>
                    <xdr:col>3</xdr:col>
                    <xdr:colOff>1543050</xdr:colOff>
                    <xdr:row>6</xdr:row>
                    <xdr:rowOff>0</xdr:rowOff>
                  </from>
                  <to>
                    <xdr:col>9</xdr:col>
                    <xdr:colOff>409575</xdr:colOff>
                    <xdr:row>7</xdr:row>
                    <xdr:rowOff>66675</xdr:rowOff>
                  </to>
                </anchor>
              </controlPr>
            </control>
          </mc:Choice>
        </mc:AlternateContent>
        <mc:AlternateContent xmlns:mc="http://schemas.openxmlformats.org/markup-compatibility/2006">
          <mc:Choice Requires="x14">
            <control shapeId="119018" r:id="rId18" name="Check Box 234">
              <controlPr defaultSize="0" autoFill="0" autoLine="0" autoPict="0">
                <anchor moveWithCells="1">
                  <from>
                    <xdr:col>2</xdr:col>
                    <xdr:colOff>66675</xdr:colOff>
                    <xdr:row>32</xdr:row>
                    <xdr:rowOff>38100</xdr:rowOff>
                  </from>
                  <to>
                    <xdr:col>3</xdr:col>
                    <xdr:colOff>57150</xdr:colOff>
                    <xdr:row>34</xdr:row>
                    <xdr:rowOff>38100</xdr:rowOff>
                  </to>
                </anchor>
              </controlPr>
            </control>
          </mc:Choice>
        </mc:AlternateContent>
        <mc:AlternateContent xmlns:mc="http://schemas.openxmlformats.org/markup-compatibility/2006">
          <mc:Choice Requires="x14">
            <control shapeId="119019" r:id="rId19" name="Check Box 235">
              <controlPr defaultSize="0" autoFill="0" autoLine="0" autoPict="0">
                <anchor moveWithCells="1">
                  <from>
                    <xdr:col>2</xdr:col>
                    <xdr:colOff>66675</xdr:colOff>
                    <xdr:row>34</xdr:row>
                    <xdr:rowOff>38100</xdr:rowOff>
                  </from>
                  <to>
                    <xdr:col>3</xdr:col>
                    <xdr:colOff>57150</xdr:colOff>
                    <xdr:row>36</xdr:row>
                    <xdr:rowOff>38100</xdr:rowOff>
                  </to>
                </anchor>
              </controlPr>
            </control>
          </mc:Choice>
        </mc:AlternateContent>
        <mc:AlternateContent xmlns:mc="http://schemas.openxmlformats.org/markup-compatibility/2006">
          <mc:Choice Requires="x14">
            <control shapeId="119020" r:id="rId20" name="Check Box 236">
              <controlPr defaultSize="0" autoFill="0" autoLine="0" autoPict="0">
                <anchor moveWithCells="1">
                  <from>
                    <xdr:col>2</xdr:col>
                    <xdr:colOff>66675</xdr:colOff>
                    <xdr:row>36</xdr:row>
                    <xdr:rowOff>38100</xdr:rowOff>
                  </from>
                  <to>
                    <xdr:col>3</xdr:col>
                    <xdr:colOff>57150</xdr:colOff>
                    <xdr:row>38</xdr:row>
                    <xdr:rowOff>38100</xdr:rowOff>
                  </to>
                </anchor>
              </controlPr>
            </control>
          </mc:Choice>
        </mc:AlternateContent>
        <mc:AlternateContent xmlns:mc="http://schemas.openxmlformats.org/markup-compatibility/2006">
          <mc:Choice Requires="x14">
            <control shapeId="119021" r:id="rId21" name="Check Box 237">
              <controlPr defaultSize="0" autoFill="0" autoLine="0" autoPict="0">
                <anchor moveWithCells="1">
                  <from>
                    <xdr:col>2</xdr:col>
                    <xdr:colOff>66675</xdr:colOff>
                    <xdr:row>38</xdr:row>
                    <xdr:rowOff>38100</xdr:rowOff>
                  </from>
                  <to>
                    <xdr:col>3</xdr:col>
                    <xdr:colOff>57150</xdr:colOff>
                    <xdr:row>40</xdr:row>
                    <xdr:rowOff>38100</xdr:rowOff>
                  </to>
                </anchor>
              </controlPr>
            </control>
          </mc:Choice>
        </mc:AlternateContent>
        <mc:AlternateContent xmlns:mc="http://schemas.openxmlformats.org/markup-compatibility/2006">
          <mc:Choice Requires="x14">
            <control shapeId="119068" r:id="rId22" name="Check Box 284">
              <controlPr defaultSize="0" autoFill="0" autoLine="0" autoPict="0">
                <anchor moveWithCells="1">
                  <from>
                    <xdr:col>2</xdr:col>
                    <xdr:colOff>66675</xdr:colOff>
                    <xdr:row>40</xdr:row>
                    <xdr:rowOff>38100</xdr:rowOff>
                  </from>
                  <to>
                    <xdr:col>3</xdr:col>
                    <xdr:colOff>57150</xdr:colOff>
                    <xdr:row>42</xdr:row>
                    <xdr:rowOff>38100</xdr:rowOff>
                  </to>
                </anchor>
              </controlPr>
            </control>
          </mc:Choice>
        </mc:AlternateContent>
        <mc:AlternateContent xmlns:mc="http://schemas.openxmlformats.org/markup-compatibility/2006">
          <mc:Choice Requires="x14">
            <control shapeId="119069" r:id="rId23" name="Check Box 285">
              <controlPr defaultSize="0" autoFill="0" autoLine="0" autoPict="0">
                <anchor moveWithCells="1">
                  <from>
                    <xdr:col>2</xdr:col>
                    <xdr:colOff>66675</xdr:colOff>
                    <xdr:row>42</xdr:row>
                    <xdr:rowOff>38100</xdr:rowOff>
                  </from>
                  <to>
                    <xdr:col>3</xdr:col>
                    <xdr:colOff>57150</xdr:colOff>
                    <xdr:row>44</xdr:row>
                    <xdr:rowOff>38100</xdr:rowOff>
                  </to>
                </anchor>
              </controlPr>
            </control>
          </mc:Choice>
        </mc:AlternateContent>
        <mc:AlternateContent xmlns:mc="http://schemas.openxmlformats.org/markup-compatibility/2006">
          <mc:Choice Requires="x14">
            <control shapeId="119070" r:id="rId24" name="Check Box 286">
              <controlPr defaultSize="0" autoFill="0" autoLine="0" autoPict="0">
                <anchor moveWithCells="1">
                  <from>
                    <xdr:col>2</xdr:col>
                    <xdr:colOff>66675</xdr:colOff>
                    <xdr:row>44</xdr:row>
                    <xdr:rowOff>38100</xdr:rowOff>
                  </from>
                  <to>
                    <xdr:col>3</xdr:col>
                    <xdr:colOff>57150</xdr:colOff>
                    <xdr:row>46</xdr:row>
                    <xdr:rowOff>38100</xdr:rowOff>
                  </to>
                </anchor>
              </controlPr>
            </control>
          </mc:Choice>
        </mc:AlternateContent>
        <mc:AlternateContent xmlns:mc="http://schemas.openxmlformats.org/markup-compatibility/2006">
          <mc:Choice Requires="x14">
            <control shapeId="119071" r:id="rId25" name="Check Box 287">
              <controlPr defaultSize="0" autoFill="0" autoLine="0" autoPict="0">
                <anchor moveWithCells="1">
                  <from>
                    <xdr:col>2</xdr:col>
                    <xdr:colOff>66675</xdr:colOff>
                    <xdr:row>46</xdr:row>
                    <xdr:rowOff>38100</xdr:rowOff>
                  </from>
                  <to>
                    <xdr:col>3</xdr:col>
                    <xdr:colOff>57150</xdr:colOff>
                    <xdr:row>48</xdr:row>
                    <xdr:rowOff>28575</xdr:rowOff>
                  </to>
                </anchor>
              </controlPr>
            </control>
          </mc:Choice>
        </mc:AlternateContent>
        <mc:AlternateContent xmlns:mc="http://schemas.openxmlformats.org/markup-compatibility/2006">
          <mc:Choice Requires="x14">
            <control shapeId="119076" r:id="rId26" name="Check Box 292">
              <controlPr defaultSize="0" autoFill="0" autoLine="0" autoPict="0">
                <anchor moveWithCells="1">
                  <from>
                    <xdr:col>2</xdr:col>
                    <xdr:colOff>66675</xdr:colOff>
                    <xdr:row>32</xdr:row>
                    <xdr:rowOff>38100</xdr:rowOff>
                  </from>
                  <to>
                    <xdr:col>3</xdr:col>
                    <xdr:colOff>57150</xdr:colOff>
                    <xdr:row>34</xdr:row>
                    <xdr:rowOff>38100</xdr:rowOff>
                  </to>
                </anchor>
              </controlPr>
            </control>
          </mc:Choice>
        </mc:AlternateContent>
        <mc:AlternateContent xmlns:mc="http://schemas.openxmlformats.org/markup-compatibility/2006">
          <mc:Choice Requires="x14">
            <control shapeId="119077" r:id="rId27" name="Check Box 293">
              <controlPr defaultSize="0" autoFill="0" autoLine="0" autoPict="0">
                <anchor moveWithCells="1">
                  <from>
                    <xdr:col>2</xdr:col>
                    <xdr:colOff>66675</xdr:colOff>
                    <xdr:row>34</xdr:row>
                    <xdr:rowOff>38100</xdr:rowOff>
                  </from>
                  <to>
                    <xdr:col>3</xdr:col>
                    <xdr:colOff>57150</xdr:colOff>
                    <xdr:row>36</xdr:row>
                    <xdr:rowOff>38100</xdr:rowOff>
                  </to>
                </anchor>
              </controlPr>
            </control>
          </mc:Choice>
        </mc:AlternateContent>
        <mc:AlternateContent xmlns:mc="http://schemas.openxmlformats.org/markup-compatibility/2006">
          <mc:Choice Requires="x14">
            <control shapeId="119078" r:id="rId28" name="Check Box 294">
              <controlPr defaultSize="0" autoFill="0" autoLine="0" autoPict="0">
                <anchor moveWithCells="1">
                  <from>
                    <xdr:col>2</xdr:col>
                    <xdr:colOff>66675</xdr:colOff>
                    <xdr:row>36</xdr:row>
                    <xdr:rowOff>38100</xdr:rowOff>
                  </from>
                  <to>
                    <xdr:col>3</xdr:col>
                    <xdr:colOff>57150</xdr:colOff>
                    <xdr:row>38</xdr:row>
                    <xdr:rowOff>38100</xdr:rowOff>
                  </to>
                </anchor>
              </controlPr>
            </control>
          </mc:Choice>
        </mc:AlternateContent>
        <mc:AlternateContent xmlns:mc="http://schemas.openxmlformats.org/markup-compatibility/2006">
          <mc:Choice Requires="x14">
            <control shapeId="119079" r:id="rId29" name="Check Box 295">
              <controlPr defaultSize="0" autoFill="0" autoLine="0" autoPict="0">
                <anchor moveWithCells="1">
                  <from>
                    <xdr:col>2</xdr:col>
                    <xdr:colOff>66675</xdr:colOff>
                    <xdr:row>38</xdr:row>
                    <xdr:rowOff>38100</xdr:rowOff>
                  </from>
                  <to>
                    <xdr:col>3</xdr:col>
                    <xdr:colOff>57150</xdr:colOff>
                    <xdr:row>40</xdr:row>
                    <xdr:rowOff>38100</xdr:rowOff>
                  </to>
                </anchor>
              </controlPr>
            </control>
          </mc:Choice>
        </mc:AlternateContent>
        <mc:AlternateContent xmlns:mc="http://schemas.openxmlformats.org/markup-compatibility/2006">
          <mc:Choice Requires="x14">
            <control shapeId="119080" r:id="rId30" name="Check Box 296">
              <controlPr defaultSize="0" autoFill="0" autoLine="0" autoPict="0">
                <anchor moveWithCells="1">
                  <from>
                    <xdr:col>2</xdr:col>
                    <xdr:colOff>66675</xdr:colOff>
                    <xdr:row>40</xdr:row>
                    <xdr:rowOff>38100</xdr:rowOff>
                  </from>
                  <to>
                    <xdr:col>3</xdr:col>
                    <xdr:colOff>57150</xdr:colOff>
                    <xdr:row>42</xdr:row>
                    <xdr:rowOff>38100</xdr:rowOff>
                  </to>
                </anchor>
              </controlPr>
            </control>
          </mc:Choice>
        </mc:AlternateContent>
        <mc:AlternateContent xmlns:mc="http://schemas.openxmlformats.org/markup-compatibility/2006">
          <mc:Choice Requires="x14">
            <control shapeId="119081" r:id="rId31" name="Check Box 297">
              <controlPr defaultSize="0" autoFill="0" autoLine="0" autoPict="0">
                <anchor moveWithCells="1">
                  <from>
                    <xdr:col>2</xdr:col>
                    <xdr:colOff>66675</xdr:colOff>
                    <xdr:row>42</xdr:row>
                    <xdr:rowOff>38100</xdr:rowOff>
                  </from>
                  <to>
                    <xdr:col>3</xdr:col>
                    <xdr:colOff>57150</xdr:colOff>
                    <xdr:row>44</xdr:row>
                    <xdr:rowOff>38100</xdr:rowOff>
                  </to>
                </anchor>
              </controlPr>
            </control>
          </mc:Choice>
        </mc:AlternateContent>
        <mc:AlternateContent xmlns:mc="http://schemas.openxmlformats.org/markup-compatibility/2006">
          <mc:Choice Requires="x14">
            <control shapeId="119082" r:id="rId32" name="Check Box 298">
              <controlPr defaultSize="0" autoFill="0" autoLine="0" autoPict="0">
                <anchor moveWithCells="1">
                  <from>
                    <xdr:col>2</xdr:col>
                    <xdr:colOff>66675</xdr:colOff>
                    <xdr:row>44</xdr:row>
                    <xdr:rowOff>38100</xdr:rowOff>
                  </from>
                  <to>
                    <xdr:col>3</xdr:col>
                    <xdr:colOff>57150</xdr:colOff>
                    <xdr:row>46</xdr:row>
                    <xdr:rowOff>38100</xdr:rowOff>
                  </to>
                </anchor>
              </controlPr>
            </control>
          </mc:Choice>
        </mc:AlternateContent>
        <mc:AlternateContent xmlns:mc="http://schemas.openxmlformats.org/markup-compatibility/2006">
          <mc:Choice Requires="x14">
            <control shapeId="119083" r:id="rId33" name="Check Box 299">
              <controlPr defaultSize="0" autoFill="0" autoLine="0" autoPict="0">
                <anchor moveWithCells="1">
                  <from>
                    <xdr:col>2</xdr:col>
                    <xdr:colOff>66675</xdr:colOff>
                    <xdr:row>40</xdr:row>
                    <xdr:rowOff>38100</xdr:rowOff>
                  </from>
                  <to>
                    <xdr:col>3</xdr:col>
                    <xdr:colOff>57150</xdr:colOff>
                    <xdr:row>42</xdr:row>
                    <xdr:rowOff>38100</xdr:rowOff>
                  </to>
                </anchor>
              </controlPr>
            </control>
          </mc:Choice>
        </mc:AlternateContent>
        <mc:AlternateContent xmlns:mc="http://schemas.openxmlformats.org/markup-compatibility/2006">
          <mc:Choice Requires="x14">
            <control shapeId="119084" r:id="rId34" name="Check Box 300">
              <controlPr defaultSize="0" autoFill="0" autoLine="0" autoPict="0">
                <anchor moveWithCells="1">
                  <from>
                    <xdr:col>2</xdr:col>
                    <xdr:colOff>66675</xdr:colOff>
                    <xdr:row>42</xdr:row>
                    <xdr:rowOff>38100</xdr:rowOff>
                  </from>
                  <to>
                    <xdr:col>3</xdr:col>
                    <xdr:colOff>57150</xdr:colOff>
                    <xdr:row>44</xdr:row>
                    <xdr:rowOff>38100</xdr:rowOff>
                  </to>
                </anchor>
              </controlPr>
            </control>
          </mc:Choice>
        </mc:AlternateContent>
        <mc:AlternateContent xmlns:mc="http://schemas.openxmlformats.org/markup-compatibility/2006">
          <mc:Choice Requires="x14">
            <control shapeId="119085" r:id="rId35" name="Check Box 301">
              <controlPr defaultSize="0" autoFill="0" autoLine="0" autoPict="0">
                <anchor moveWithCells="1">
                  <from>
                    <xdr:col>2</xdr:col>
                    <xdr:colOff>66675</xdr:colOff>
                    <xdr:row>46</xdr:row>
                    <xdr:rowOff>38100</xdr:rowOff>
                  </from>
                  <to>
                    <xdr:col>3</xdr:col>
                    <xdr:colOff>57150</xdr:colOff>
                    <xdr:row>48</xdr:row>
                    <xdr:rowOff>28575</xdr:rowOff>
                  </to>
                </anchor>
              </controlPr>
            </control>
          </mc:Choice>
        </mc:AlternateContent>
        <mc:AlternateContent xmlns:mc="http://schemas.openxmlformats.org/markup-compatibility/2006">
          <mc:Choice Requires="x14">
            <control shapeId="119086" r:id="rId36" name="Check Box 302">
              <controlPr defaultSize="0" autoFill="0" autoLine="0" autoPict="0">
                <anchor moveWithCells="1">
                  <from>
                    <xdr:col>2</xdr:col>
                    <xdr:colOff>66675</xdr:colOff>
                    <xdr:row>44</xdr:row>
                    <xdr:rowOff>38100</xdr:rowOff>
                  </from>
                  <to>
                    <xdr:col>3</xdr:col>
                    <xdr:colOff>57150</xdr:colOff>
                    <xdr:row>46</xdr:row>
                    <xdr:rowOff>38100</xdr:rowOff>
                  </to>
                </anchor>
              </controlPr>
            </control>
          </mc:Choice>
        </mc:AlternateContent>
        <mc:AlternateContent xmlns:mc="http://schemas.openxmlformats.org/markup-compatibility/2006">
          <mc:Choice Requires="x14">
            <control shapeId="119090" r:id="rId37" name="Drop Down 306">
              <controlPr defaultSize="0" autoLine="0" autoPict="0">
                <anchor moveWithCells="1">
                  <from>
                    <xdr:col>3</xdr:col>
                    <xdr:colOff>1543050</xdr:colOff>
                    <xdr:row>6</xdr:row>
                    <xdr:rowOff>0</xdr:rowOff>
                  </from>
                  <to>
                    <xdr:col>9</xdr:col>
                    <xdr:colOff>409575</xdr:colOff>
                    <xdr:row>7</xdr:row>
                    <xdr:rowOff>66675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P64"/>
  <sheetViews>
    <sheetView zoomScaleNormal="100" workbookViewId="0">
      <selection activeCell="B5" sqref="B5:B43"/>
    </sheetView>
  </sheetViews>
  <sheetFormatPr defaultRowHeight="12" x14ac:dyDescent="0.2"/>
  <cols>
    <col min="1" max="1" width="2.7109375" style="6" customWidth="1"/>
    <col min="2" max="2" width="25.42578125" style="6" customWidth="1"/>
    <col min="3" max="3" width="24.7109375" style="6" customWidth="1"/>
    <col min="4" max="4" width="0.85546875" style="6" customWidth="1"/>
    <col min="5" max="5" width="21" style="235" customWidth="1"/>
    <col min="6" max="6" width="0.85546875" style="6" customWidth="1"/>
    <col min="7" max="7" width="12" style="235" customWidth="1"/>
    <col min="8" max="8" width="0.85546875" style="6" customWidth="1"/>
    <col min="9" max="9" width="5.42578125" style="6" customWidth="1"/>
    <col min="10" max="10" width="2.7109375" style="6" customWidth="1"/>
    <col min="11" max="11" width="9.140625" style="6" customWidth="1"/>
    <col min="12" max="12" width="9.140625" style="6" hidden="1" customWidth="1"/>
    <col min="13" max="13" width="9.140625" style="505" hidden="1" customWidth="1"/>
    <col min="14" max="15" width="9.140625" style="6" hidden="1" customWidth="1"/>
    <col min="16" max="16" width="9.140625" style="6" customWidth="1"/>
    <col min="17" max="16384" width="9.140625" style="6"/>
  </cols>
  <sheetData>
    <row r="1" spans="1:13" s="128" customFormat="1" ht="15" customHeight="1" x14ac:dyDescent="0.2">
      <c r="A1" s="732" t="str">
        <f>"Section B: "&amp;Submission!C17&amp;" Emissions, Production and Emissions Intensity Information (continued)"</f>
        <v>Section B:  Emissions, Production and Emissions Intensity Information (continued)</v>
      </c>
      <c r="B1" s="728"/>
      <c r="C1" s="728"/>
      <c r="D1" s="728"/>
      <c r="E1" s="728"/>
      <c r="F1" s="728"/>
      <c r="G1" s="728"/>
      <c r="H1" s="728"/>
      <c r="I1" s="728"/>
      <c r="J1" s="729"/>
      <c r="K1" s="206"/>
      <c r="L1" s="206"/>
      <c r="M1" s="501"/>
    </row>
    <row r="2" spans="1:13" s="128" customFormat="1" ht="3.95" customHeight="1" x14ac:dyDescent="0.2">
      <c r="A2" s="62"/>
      <c r="B2" s="107"/>
      <c r="C2" s="107"/>
      <c r="D2" s="107"/>
      <c r="E2" s="50"/>
      <c r="F2" s="107"/>
      <c r="G2" s="50"/>
      <c r="H2" s="107"/>
      <c r="I2" s="107"/>
      <c r="J2" s="106"/>
      <c r="K2" s="206"/>
      <c r="L2" s="206"/>
      <c r="M2" s="501"/>
    </row>
    <row r="3" spans="1:13" s="128" customFormat="1" ht="15" customHeight="1" x14ac:dyDescent="0.25">
      <c r="A3" s="309"/>
      <c r="B3" s="224" t="str">
        <f>Submission!C17&amp;" Cogeneration Information"</f>
        <v xml:space="preserve"> Cogeneration Information</v>
      </c>
      <c r="C3" s="224"/>
      <c r="D3" s="224"/>
      <c r="E3" s="422"/>
      <c r="F3" s="310"/>
      <c r="G3" s="310"/>
      <c r="H3" s="310"/>
      <c r="I3" s="310"/>
      <c r="J3" s="301"/>
      <c r="K3" s="206"/>
      <c r="L3" s="206"/>
      <c r="M3" s="501"/>
    </row>
    <row r="4" spans="1:13" s="128" customFormat="1" ht="6" customHeight="1" x14ac:dyDescent="0.2">
      <c r="A4" s="103"/>
      <c r="B4" s="101"/>
      <c r="C4" s="101"/>
      <c r="D4" s="101"/>
      <c r="E4" s="50"/>
      <c r="F4" s="88"/>
      <c r="G4" s="50"/>
      <c r="H4" s="88"/>
      <c r="I4" s="88"/>
      <c r="J4" s="125"/>
      <c r="K4" s="206"/>
      <c r="L4" s="206"/>
      <c r="M4" s="501"/>
    </row>
    <row r="5" spans="1:13" s="128" customFormat="1" ht="15" customHeight="1" x14ac:dyDescent="0.2">
      <c r="A5" s="103"/>
      <c r="B5" s="278"/>
      <c r="C5" s="278"/>
      <c r="D5" s="278"/>
      <c r="E5" s="423"/>
      <c r="F5" s="88"/>
      <c r="G5" s="50"/>
      <c r="H5" s="88"/>
      <c r="I5" s="88"/>
      <c r="J5" s="125"/>
      <c r="K5" s="206"/>
      <c r="L5" s="206"/>
      <c r="M5" s="501" t="b">
        <v>1</v>
      </c>
    </row>
    <row r="6" spans="1:13" s="128" customFormat="1" ht="21" customHeight="1" x14ac:dyDescent="0.2">
      <c r="A6" s="103"/>
      <c r="B6" s="124"/>
      <c r="C6" s="124"/>
      <c r="D6" s="124"/>
      <c r="E6" s="283"/>
      <c r="F6" s="130"/>
      <c r="G6" s="283"/>
      <c r="H6" s="130"/>
      <c r="I6" s="130"/>
      <c r="J6" s="125"/>
      <c r="K6" s="206"/>
      <c r="L6" s="206"/>
      <c r="M6" s="501"/>
    </row>
    <row r="7" spans="1:13" ht="15" customHeight="1" x14ac:dyDescent="0.2">
      <c r="A7" s="89"/>
      <c r="B7" s="280" t="str">
        <f>Submission!C17&amp;" GHG Emissions (Cogen)"</f>
        <v xml:space="preserve"> GHG Emissions (Cogen)</v>
      </c>
      <c r="C7" s="280"/>
      <c r="D7" s="280"/>
      <c r="E7" s="424"/>
      <c r="F7" s="88"/>
      <c r="G7" s="50"/>
      <c r="H7" s="88"/>
      <c r="I7" s="88"/>
      <c r="J7" s="125"/>
    </row>
    <row r="8" spans="1:13" ht="15" customHeight="1" x14ac:dyDescent="0.2">
      <c r="A8" s="89"/>
      <c r="B8" s="27" t="s">
        <v>39</v>
      </c>
      <c r="C8" s="27"/>
      <c r="D8" s="52"/>
      <c r="E8" s="609"/>
      <c r="G8" s="86" t="s">
        <v>473</v>
      </c>
      <c r="H8" s="50"/>
      <c r="I8" s="50"/>
      <c r="J8" s="125"/>
    </row>
    <row r="9" spans="1:13" s="128" customFormat="1" ht="8.1" customHeight="1" x14ac:dyDescent="0.2">
      <c r="A9" s="103"/>
      <c r="B9" s="97"/>
      <c r="C9" s="49"/>
      <c r="D9" s="49"/>
      <c r="E9" s="411"/>
      <c r="G9" s="49"/>
      <c r="H9" s="49"/>
      <c r="I9" s="49"/>
      <c r="J9" s="125"/>
      <c r="K9" s="206"/>
      <c r="L9" s="206"/>
      <c r="M9" s="501"/>
    </row>
    <row r="10" spans="1:13" ht="15" customHeight="1" x14ac:dyDescent="0.2">
      <c r="A10" s="89"/>
      <c r="B10" s="608" t="s">
        <v>42</v>
      </c>
      <c r="C10" s="27"/>
      <c r="D10" s="52"/>
      <c r="E10" s="609"/>
      <c r="G10" s="86" t="s">
        <v>472</v>
      </c>
      <c r="H10" s="50"/>
      <c r="I10" s="50"/>
      <c r="J10" s="125"/>
    </row>
    <row r="11" spans="1:13" s="128" customFormat="1" ht="8.1" customHeight="1" x14ac:dyDescent="0.2">
      <c r="A11" s="103"/>
      <c r="B11" s="97"/>
      <c r="C11" s="49"/>
      <c r="D11" s="49"/>
      <c r="E11" s="411"/>
      <c r="G11" s="49"/>
      <c r="H11" s="49"/>
      <c r="I11" s="49"/>
      <c r="J11" s="125"/>
      <c r="K11" s="206"/>
      <c r="L11" s="206"/>
      <c r="M11" s="501"/>
    </row>
    <row r="12" spans="1:13" ht="15" customHeight="1" x14ac:dyDescent="0.2">
      <c r="A12" s="89"/>
      <c r="B12" s="608" t="s">
        <v>43</v>
      </c>
      <c r="C12" s="27"/>
      <c r="D12" s="52"/>
      <c r="E12" s="609"/>
      <c r="G12" s="86" t="s">
        <v>471</v>
      </c>
      <c r="H12" s="50"/>
      <c r="I12" s="50"/>
      <c r="J12" s="125"/>
    </row>
    <row r="13" spans="1:13" s="128" customFormat="1" ht="8.1" customHeight="1" x14ac:dyDescent="0.2">
      <c r="A13" s="103"/>
      <c r="B13" s="97"/>
      <c r="C13" s="49"/>
      <c r="D13" s="49"/>
      <c r="E13" s="411"/>
      <c r="G13" s="49"/>
      <c r="H13" s="49"/>
      <c r="I13" s="49"/>
      <c r="J13" s="125"/>
      <c r="K13" s="206"/>
      <c r="L13" s="206"/>
      <c r="M13" s="501"/>
    </row>
    <row r="14" spans="1:13" ht="15" customHeight="1" x14ac:dyDescent="0.2">
      <c r="A14" s="89"/>
      <c r="B14" s="50"/>
      <c r="C14" s="288" t="s">
        <v>269</v>
      </c>
      <c r="D14" s="50"/>
      <c r="E14" s="435">
        <f>E8*'Section B1'!J5+E10*'Section B1'!J7+E12*'Section B1'!J9</f>
        <v>0</v>
      </c>
      <c r="G14" s="86" t="s">
        <v>484</v>
      </c>
      <c r="H14" s="50"/>
      <c r="I14" s="50"/>
      <c r="J14" s="125"/>
    </row>
    <row r="15" spans="1:13" s="128" customFormat="1" ht="6" customHeight="1" x14ac:dyDescent="0.2">
      <c r="A15" s="103"/>
      <c r="B15" s="124"/>
      <c r="C15" s="124"/>
      <c r="D15" s="124"/>
      <c r="E15" s="283"/>
      <c r="F15" s="130"/>
      <c r="G15" s="283"/>
      <c r="H15" s="130"/>
      <c r="I15" s="130"/>
      <c r="J15" s="125"/>
      <c r="K15" s="206"/>
      <c r="L15" s="206"/>
      <c r="M15" s="501"/>
    </row>
    <row r="16" spans="1:13" s="128" customFormat="1" ht="15" customHeight="1" x14ac:dyDescent="0.2">
      <c r="A16" s="103"/>
      <c r="B16" s="281" t="str">
        <f>Submission!C17&amp;" Fuel Use Information"</f>
        <v xml:space="preserve"> Fuel Use Information</v>
      </c>
      <c r="C16" s="281"/>
      <c r="D16" s="281"/>
      <c r="E16" s="426"/>
      <c r="F16" s="88"/>
      <c r="G16" s="284"/>
      <c r="H16" s="88"/>
      <c r="I16" s="88"/>
      <c r="J16" s="125"/>
      <c r="K16" s="206"/>
      <c r="L16" s="206"/>
      <c r="M16" s="501"/>
    </row>
    <row r="17" spans="1:13" s="128" customFormat="1" ht="15" customHeight="1" x14ac:dyDescent="0.2">
      <c r="A17" s="103"/>
      <c r="B17" s="278"/>
      <c r="C17" s="278"/>
      <c r="D17" s="278"/>
      <c r="E17" s="423"/>
      <c r="F17" s="88"/>
      <c r="G17" s="284"/>
      <c r="H17" s="88"/>
      <c r="I17" s="88"/>
      <c r="J17" s="125"/>
      <c r="K17" s="206"/>
      <c r="L17" s="206"/>
      <c r="M17" s="501" t="b">
        <v>0</v>
      </c>
    </row>
    <row r="18" spans="1:13" s="236" customFormat="1" ht="12" customHeight="1" x14ac:dyDescent="0.2">
      <c r="A18" s="103"/>
      <c r="B18" s="49"/>
      <c r="C18" s="286" t="s">
        <v>145</v>
      </c>
      <c r="D18" s="49"/>
      <c r="E18" s="289" t="s">
        <v>92</v>
      </c>
      <c r="F18" s="49"/>
      <c r="G18" s="84" t="s">
        <v>91</v>
      </c>
      <c r="H18" s="49"/>
      <c r="I18" s="84"/>
      <c r="J18" s="125"/>
      <c r="K18" s="279"/>
      <c r="L18" s="279"/>
      <c r="M18" s="527"/>
    </row>
    <row r="19" spans="1:13" s="128" customFormat="1" ht="15" customHeight="1" x14ac:dyDescent="0.2">
      <c r="A19" s="103"/>
      <c r="B19" s="282" t="s">
        <v>21</v>
      </c>
      <c r="C19" s="47"/>
      <c r="D19" s="49"/>
      <c r="E19" s="425"/>
      <c r="F19" s="49"/>
      <c r="G19" s="487" t="s">
        <v>24</v>
      </c>
      <c r="H19" s="49"/>
      <c r="I19" s="131"/>
      <c r="J19" s="125"/>
      <c r="K19" s="206"/>
      <c r="L19" s="206"/>
      <c r="M19" s="501"/>
    </row>
    <row r="20" spans="1:13" s="128" customFormat="1" ht="8.1" customHeight="1" x14ac:dyDescent="0.2">
      <c r="A20" s="103"/>
      <c r="B20" s="97"/>
      <c r="C20" s="49"/>
      <c r="D20" s="49"/>
      <c r="E20" s="411"/>
      <c r="F20" s="49"/>
      <c r="G20" s="86"/>
      <c r="H20" s="49"/>
      <c r="I20" s="49"/>
      <c r="J20" s="125"/>
      <c r="K20" s="206"/>
      <c r="L20" s="206"/>
      <c r="M20" s="501"/>
    </row>
    <row r="21" spans="1:13" s="128" customFormat="1" ht="15" customHeight="1" x14ac:dyDescent="0.2">
      <c r="A21" s="103"/>
      <c r="B21" s="282" t="s">
        <v>21</v>
      </c>
      <c r="C21" s="47"/>
      <c r="D21" s="49"/>
      <c r="E21" s="425"/>
      <c r="F21" s="49"/>
      <c r="G21" s="487" t="s">
        <v>24</v>
      </c>
      <c r="H21" s="49"/>
      <c r="I21" s="131"/>
      <c r="J21" s="125"/>
      <c r="K21" s="206"/>
      <c r="L21" s="206"/>
      <c r="M21" s="501"/>
    </row>
    <row r="22" spans="1:13" s="128" customFormat="1" ht="8.1" customHeight="1" x14ac:dyDescent="0.2">
      <c r="A22" s="103"/>
      <c r="B22" s="97"/>
      <c r="C22" s="49"/>
      <c r="D22" s="49"/>
      <c r="E22" s="411"/>
      <c r="F22" s="49"/>
      <c r="G22" s="86"/>
      <c r="H22" s="49"/>
      <c r="I22" s="49"/>
      <c r="J22" s="125"/>
      <c r="K22" s="206"/>
      <c r="L22" s="206"/>
      <c r="M22" s="501"/>
    </row>
    <row r="23" spans="1:13" s="128" customFormat="1" ht="15" customHeight="1" x14ac:dyDescent="0.2">
      <c r="A23" s="103"/>
      <c r="B23" s="282" t="s">
        <v>21</v>
      </c>
      <c r="C23" s="47"/>
      <c r="D23" s="49"/>
      <c r="E23" s="425"/>
      <c r="F23" s="49"/>
      <c r="G23" s="487" t="s">
        <v>24</v>
      </c>
      <c r="H23" s="49"/>
      <c r="I23" s="131"/>
      <c r="J23" s="125"/>
      <c r="K23" s="206"/>
      <c r="L23" s="206"/>
      <c r="M23" s="501"/>
    </row>
    <row r="24" spans="1:13" s="236" customFormat="1" ht="8.1" customHeight="1" x14ac:dyDescent="0.2">
      <c r="A24" s="103"/>
      <c r="B24" s="49"/>
      <c r="C24" s="286"/>
      <c r="D24" s="49"/>
      <c r="E24" s="289"/>
      <c r="F24" s="49"/>
      <c r="G24" s="84"/>
      <c r="H24" s="49"/>
      <c r="I24" s="84"/>
      <c r="J24" s="125"/>
      <c r="K24" s="279"/>
      <c r="L24" s="279"/>
      <c r="M24" s="527"/>
    </row>
    <row r="25" spans="1:13" s="128" customFormat="1" ht="15" customHeight="1" x14ac:dyDescent="0.2">
      <c r="A25" s="103"/>
      <c r="B25" s="282" t="s">
        <v>21</v>
      </c>
      <c r="C25" s="47"/>
      <c r="D25" s="49"/>
      <c r="E25" s="425"/>
      <c r="F25" s="49"/>
      <c r="G25" s="487" t="s">
        <v>24</v>
      </c>
      <c r="H25" s="49"/>
      <c r="I25" s="131"/>
      <c r="J25" s="125"/>
      <c r="K25" s="206"/>
      <c r="L25" s="206"/>
      <c r="M25" s="501"/>
    </row>
    <row r="26" spans="1:13" s="128" customFormat="1" ht="8.1" customHeight="1" x14ac:dyDescent="0.2">
      <c r="A26" s="103"/>
      <c r="B26" s="97"/>
      <c r="C26" s="49"/>
      <c r="D26" s="49"/>
      <c r="E26" s="411"/>
      <c r="F26" s="49"/>
      <c r="G26" s="86"/>
      <c r="H26" s="49"/>
      <c r="I26" s="49"/>
      <c r="J26" s="125"/>
      <c r="K26" s="206"/>
      <c r="L26" s="206"/>
      <c r="M26" s="501"/>
    </row>
    <row r="27" spans="1:13" s="128" customFormat="1" ht="15" customHeight="1" x14ac:dyDescent="0.2">
      <c r="A27" s="103"/>
      <c r="B27" s="282" t="s">
        <v>21</v>
      </c>
      <c r="C27" s="47"/>
      <c r="D27" s="49"/>
      <c r="E27" s="425"/>
      <c r="F27" s="49"/>
      <c r="G27" s="487" t="s">
        <v>24</v>
      </c>
      <c r="H27" s="49"/>
      <c r="I27" s="131"/>
      <c r="J27" s="125"/>
      <c r="K27" s="206"/>
      <c r="L27" s="206"/>
      <c r="M27" s="501"/>
    </row>
    <row r="28" spans="1:13" s="128" customFormat="1" ht="8.1" customHeight="1" x14ac:dyDescent="0.2">
      <c r="A28" s="103"/>
      <c r="B28" s="97"/>
      <c r="C28" s="49"/>
      <c r="D28" s="49"/>
      <c r="E28" s="411"/>
      <c r="F28" s="49"/>
      <c r="G28" s="86"/>
      <c r="H28" s="49"/>
      <c r="I28" s="49"/>
      <c r="J28" s="125"/>
      <c r="K28" s="206"/>
      <c r="L28" s="206"/>
      <c r="M28" s="501"/>
    </row>
    <row r="29" spans="1:13" s="128" customFormat="1" ht="15" customHeight="1" x14ac:dyDescent="0.2">
      <c r="A29" s="103"/>
      <c r="B29" s="282" t="s">
        <v>21</v>
      </c>
      <c r="C29" s="47"/>
      <c r="D29" s="49"/>
      <c r="E29" s="425"/>
      <c r="F29" s="49"/>
      <c r="G29" s="487" t="s">
        <v>24</v>
      </c>
      <c r="H29" s="49"/>
      <c r="I29" s="131"/>
      <c r="J29" s="125"/>
      <c r="K29" s="206"/>
      <c r="L29" s="206"/>
      <c r="M29" s="501"/>
    </row>
    <row r="30" spans="1:13" ht="6" customHeight="1" x14ac:dyDescent="0.2">
      <c r="A30" s="89"/>
      <c r="B30" s="130"/>
      <c r="C30" s="130"/>
      <c r="D30" s="130"/>
      <c r="E30" s="283"/>
      <c r="F30" s="130"/>
      <c r="G30" s="283"/>
      <c r="H30" s="130"/>
      <c r="I30" s="130"/>
      <c r="J30" s="125"/>
    </row>
    <row r="31" spans="1:13" s="128" customFormat="1" ht="12" customHeight="1" x14ac:dyDescent="0.2">
      <c r="A31" s="103"/>
      <c r="B31" s="281" t="str">
        <f>Submission!C17&amp;" Heat"</f>
        <v xml:space="preserve"> Heat</v>
      </c>
      <c r="C31" s="281"/>
      <c r="D31" s="281"/>
      <c r="E31" s="426"/>
      <c r="F31" s="88"/>
      <c r="G31" s="50"/>
      <c r="H31" s="88"/>
      <c r="I31" s="88"/>
      <c r="J31" s="125"/>
      <c r="K31" s="206"/>
      <c r="L31" s="206"/>
      <c r="M31" s="501"/>
    </row>
    <row r="32" spans="1:13" s="236" customFormat="1" ht="12" customHeight="1" x14ac:dyDescent="0.2">
      <c r="A32" s="103"/>
      <c r="B32" s="49"/>
      <c r="C32" s="49"/>
      <c r="D32" s="49"/>
      <c r="E32" s="289" t="s">
        <v>92</v>
      </c>
      <c r="F32" s="49"/>
      <c r="G32" s="84" t="s">
        <v>91</v>
      </c>
      <c r="H32" s="290"/>
      <c r="I32" s="290"/>
      <c r="J32" s="125"/>
      <c r="K32" s="279"/>
      <c r="L32" s="279"/>
      <c r="M32" s="527"/>
    </row>
    <row r="33" spans="1:13" ht="15" customHeight="1" x14ac:dyDescent="0.2">
      <c r="A33" s="89"/>
      <c r="B33" s="49"/>
      <c r="C33" s="287" t="s">
        <v>264</v>
      </c>
      <c r="D33" s="287"/>
      <c r="E33" s="425"/>
      <c r="F33" s="49"/>
      <c r="G33" s="86" t="s">
        <v>146</v>
      </c>
      <c r="H33" s="290"/>
      <c r="I33" s="290"/>
      <c r="J33" s="125"/>
    </row>
    <row r="34" spans="1:13" ht="6" customHeight="1" x14ac:dyDescent="0.2">
      <c r="A34" s="89"/>
      <c r="B34" s="49"/>
      <c r="C34" s="287"/>
      <c r="D34" s="287"/>
      <c r="E34" s="411"/>
      <c r="F34" s="49"/>
      <c r="G34" s="86"/>
      <c r="H34" s="97"/>
      <c r="I34" s="49"/>
      <c r="J34" s="125"/>
    </row>
    <row r="35" spans="1:13" ht="15" customHeight="1" x14ac:dyDescent="0.2">
      <c r="A35" s="89"/>
      <c r="B35" s="49"/>
      <c r="C35" s="287" t="s">
        <v>273</v>
      </c>
      <c r="D35" s="287"/>
      <c r="E35" s="435">
        <f>E33/0.8</f>
        <v>0</v>
      </c>
      <c r="F35" s="49"/>
      <c r="G35" s="86" t="s">
        <v>146</v>
      </c>
      <c r="H35" s="290"/>
      <c r="I35" s="290"/>
      <c r="J35" s="125"/>
    </row>
    <row r="36" spans="1:13" ht="6" customHeight="1" x14ac:dyDescent="0.2">
      <c r="A36" s="89"/>
      <c r="B36" s="49"/>
      <c r="C36" s="287"/>
      <c r="D36" s="287"/>
      <c r="E36" s="411"/>
      <c r="F36" s="49"/>
      <c r="G36" s="86"/>
      <c r="H36" s="97"/>
      <c r="I36" s="49"/>
      <c r="J36" s="125"/>
    </row>
    <row r="37" spans="1:13" ht="15" customHeight="1" x14ac:dyDescent="0.2">
      <c r="A37" s="89"/>
      <c r="B37" s="49"/>
      <c r="C37" s="287" t="s">
        <v>392</v>
      </c>
      <c r="D37" s="27"/>
      <c r="E37" s="425"/>
      <c r="F37" s="49"/>
      <c r="G37" s="228"/>
      <c r="H37" s="290"/>
      <c r="I37" s="290"/>
      <c r="J37" s="125"/>
    </row>
    <row r="38" spans="1:13" ht="6" customHeight="1" x14ac:dyDescent="0.2">
      <c r="A38" s="89"/>
      <c r="B38" s="49"/>
      <c r="C38" s="287"/>
      <c r="D38" s="287"/>
      <c r="E38" s="411"/>
      <c r="F38" s="49"/>
      <c r="G38" s="86"/>
      <c r="H38" s="97"/>
      <c r="I38" s="49"/>
      <c r="J38" s="125"/>
    </row>
    <row r="39" spans="1:13" ht="15" customHeight="1" x14ac:dyDescent="0.2">
      <c r="A39" s="89"/>
      <c r="B39" s="49"/>
      <c r="C39" s="287" t="s">
        <v>28</v>
      </c>
      <c r="D39" s="27"/>
      <c r="E39" s="610">
        <f>IFERROR(E14*E35/(E19+E21+E23+E25+E27+E29),)</f>
        <v>0</v>
      </c>
      <c r="F39" s="49"/>
      <c r="G39" s="86" t="s">
        <v>485</v>
      </c>
      <c r="H39" s="290"/>
      <c r="I39" s="290"/>
      <c r="J39" s="125"/>
    </row>
    <row r="40" spans="1:13" ht="12" customHeight="1" x14ac:dyDescent="0.2">
      <c r="A40" s="89"/>
      <c r="B40" s="130"/>
      <c r="C40" s="130"/>
      <c r="D40" s="130"/>
      <c r="E40" s="283"/>
      <c r="F40" s="130"/>
      <c r="G40" s="283"/>
      <c r="H40" s="130"/>
      <c r="I40" s="130"/>
      <c r="J40" s="125"/>
    </row>
    <row r="41" spans="1:13" s="128" customFormat="1" ht="12" customHeight="1" x14ac:dyDescent="0.2">
      <c r="A41" s="103"/>
      <c r="B41" s="281" t="str">
        <f>Submission!C17&amp;" Electricity"</f>
        <v xml:space="preserve"> Electricity</v>
      </c>
      <c r="C41" s="281"/>
      <c r="D41" s="281"/>
      <c r="E41" s="426"/>
      <c r="F41" s="88"/>
      <c r="G41" s="50"/>
      <c r="H41" s="88"/>
      <c r="I41" s="88"/>
      <c r="J41" s="125"/>
      <c r="K41" s="206"/>
      <c r="L41" s="206"/>
      <c r="M41" s="501"/>
    </row>
    <row r="42" spans="1:13" s="128" customFormat="1" ht="12" customHeight="1" x14ac:dyDescent="0.2">
      <c r="A42" s="103"/>
      <c r="B42" s="49"/>
      <c r="C42" s="49"/>
      <c r="D42" s="49"/>
      <c r="E42" s="289" t="s">
        <v>92</v>
      </c>
      <c r="F42" s="49"/>
      <c r="G42" s="84" t="s">
        <v>91</v>
      </c>
      <c r="H42" s="290"/>
      <c r="I42" s="290"/>
      <c r="J42" s="125"/>
      <c r="K42" s="206"/>
      <c r="L42" s="206"/>
      <c r="M42" s="501"/>
    </row>
    <row r="43" spans="1:13" s="128" customFormat="1" ht="15" customHeight="1" x14ac:dyDescent="0.2">
      <c r="A43" s="89"/>
      <c r="B43" s="49"/>
      <c r="C43" s="287" t="s">
        <v>318</v>
      </c>
      <c r="D43" s="49"/>
      <c r="E43" s="425"/>
      <c r="F43" s="49"/>
      <c r="G43" s="86" t="s">
        <v>179</v>
      </c>
      <c r="H43" s="290"/>
      <c r="I43" s="290"/>
      <c r="J43" s="125"/>
      <c r="K43" s="206"/>
      <c r="L43" s="206"/>
      <c r="M43" s="501"/>
    </row>
    <row r="44" spans="1:13" ht="6" customHeight="1" x14ac:dyDescent="0.2">
      <c r="A44" s="89"/>
      <c r="B44" s="49"/>
      <c r="C44" s="287"/>
      <c r="D44" s="287"/>
      <c r="E44" s="411"/>
      <c r="F44" s="49"/>
      <c r="G44" s="86"/>
      <c r="H44" s="97"/>
      <c r="I44" s="49"/>
      <c r="J44" s="125"/>
    </row>
    <row r="45" spans="1:13" ht="15" customHeight="1" x14ac:dyDescent="0.2">
      <c r="A45" s="89"/>
      <c r="B45" s="49"/>
      <c r="C45" s="287" t="s">
        <v>22</v>
      </c>
      <c r="D45" s="49"/>
      <c r="E45" s="435">
        <f>E43*0.418</f>
        <v>0</v>
      </c>
      <c r="F45" s="49"/>
      <c r="G45" s="86" t="s">
        <v>485</v>
      </c>
      <c r="H45" s="290"/>
      <c r="I45" s="290"/>
      <c r="J45" s="125"/>
    </row>
    <row r="46" spans="1:13" ht="15" customHeight="1" x14ac:dyDescent="0.2">
      <c r="A46" s="89"/>
      <c r="B46" s="84"/>
      <c r="C46" s="282" t="s">
        <v>391</v>
      </c>
      <c r="D46" s="49"/>
      <c r="E46" s="411"/>
      <c r="F46" s="49"/>
      <c r="G46" s="86"/>
      <c r="H46" s="49"/>
      <c r="I46" s="49"/>
      <c r="J46" s="125"/>
    </row>
    <row r="47" spans="1:13" ht="6" customHeight="1" x14ac:dyDescent="0.2">
      <c r="A47" s="89"/>
      <c r="B47" s="49"/>
      <c r="C47" s="287"/>
      <c r="D47" s="287"/>
      <c r="E47" s="411"/>
      <c r="F47" s="49"/>
      <c r="G47" s="86"/>
      <c r="H47" s="49"/>
      <c r="I47" s="49"/>
      <c r="J47" s="125"/>
    </row>
    <row r="48" spans="1:13" ht="15" customHeight="1" x14ac:dyDescent="0.2">
      <c r="A48" s="89"/>
      <c r="B48" s="49"/>
      <c r="C48" s="287" t="s">
        <v>359</v>
      </c>
      <c r="D48" s="49"/>
      <c r="E48" s="435">
        <f>E14-E39</f>
        <v>0</v>
      </c>
      <c r="F48" s="49"/>
      <c r="G48" s="86" t="s">
        <v>485</v>
      </c>
      <c r="H48" s="290"/>
      <c r="I48" s="290"/>
      <c r="J48" s="125"/>
    </row>
    <row r="49" spans="1:16" ht="6" customHeight="1" x14ac:dyDescent="0.2">
      <c r="A49" s="89"/>
      <c r="B49" s="49"/>
      <c r="C49" s="282"/>
      <c r="D49" s="49"/>
      <c r="E49" s="411"/>
      <c r="F49" s="49"/>
      <c r="G49" s="86"/>
      <c r="H49" s="49"/>
      <c r="I49" s="49"/>
      <c r="J49" s="125"/>
    </row>
    <row r="50" spans="1:16" ht="15" customHeight="1" x14ac:dyDescent="0.2">
      <c r="A50" s="89"/>
      <c r="B50" s="49"/>
      <c r="C50" s="287" t="s">
        <v>274</v>
      </c>
      <c r="D50" s="49"/>
      <c r="E50" s="435">
        <f>IF(ISERR(E48/E43),0,E48/E43)</f>
        <v>0</v>
      </c>
      <c r="F50" s="49"/>
      <c r="G50" s="86" t="s">
        <v>486</v>
      </c>
      <c r="H50" s="290"/>
      <c r="I50" s="290"/>
      <c r="J50" s="125"/>
    </row>
    <row r="51" spans="1:16" ht="12" customHeight="1" x14ac:dyDescent="0.2">
      <c r="A51" s="89"/>
      <c r="B51" s="130"/>
      <c r="C51" s="130"/>
      <c r="D51" s="130"/>
      <c r="E51" s="283"/>
      <c r="F51" s="130"/>
      <c r="G51" s="283"/>
      <c r="H51" s="130"/>
      <c r="I51" s="130"/>
      <c r="J51" s="125"/>
    </row>
    <row r="52" spans="1:16" ht="12" customHeight="1" x14ac:dyDescent="0.2">
      <c r="A52" s="23"/>
      <c r="B52" s="281" t="s">
        <v>189</v>
      </c>
      <c r="C52" s="281"/>
      <c r="D52" s="281"/>
      <c r="E52" s="426"/>
      <c r="F52" s="27"/>
      <c r="G52" s="50"/>
      <c r="H52" s="27"/>
      <c r="I52" s="27"/>
      <c r="J52" s="28"/>
    </row>
    <row r="53" spans="1:16" ht="12" customHeight="1" x14ac:dyDescent="0.2">
      <c r="A53" s="23"/>
      <c r="B53" s="50"/>
      <c r="C53" s="50"/>
      <c r="D53" s="50"/>
      <c r="E53" s="289" t="s">
        <v>92</v>
      </c>
      <c r="F53" s="50"/>
      <c r="G53" s="285" t="s">
        <v>91</v>
      </c>
      <c r="H53" s="291"/>
      <c r="I53" s="291"/>
      <c r="J53" s="28"/>
    </row>
    <row r="54" spans="1:16" ht="18" customHeight="1" x14ac:dyDescent="0.2">
      <c r="A54" s="23"/>
      <c r="B54" s="50"/>
      <c r="C54" s="288" t="s">
        <v>409</v>
      </c>
      <c r="D54" s="50"/>
      <c r="E54" s="425"/>
      <c r="F54" s="50"/>
      <c r="G54" s="292" t="s">
        <v>190</v>
      </c>
      <c r="H54" s="291"/>
      <c r="I54" s="291"/>
      <c r="J54" s="28"/>
    </row>
    <row r="55" spans="1:16" ht="6" customHeight="1" x14ac:dyDescent="0.2">
      <c r="A55" s="89"/>
      <c r="B55" s="130"/>
      <c r="C55" s="130"/>
      <c r="D55" s="130"/>
      <c r="E55" s="283"/>
      <c r="F55" s="130"/>
      <c r="G55" s="283"/>
      <c r="H55" s="130"/>
      <c r="I55" s="130"/>
      <c r="J55" s="125"/>
    </row>
    <row r="56" spans="1:16" ht="12" customHeight="1" x14ac:dyDescent="0.2">
      <c r="A56" s="23"/>
      <c r="B56" s="281" t="s">
        <v>191</v>
      </c>
      <c r="C56" s="281"/>
      <c r="D56" s="281"/>
      <c r="E56" s="426"/>
      <c r="F56" s="27"/>
      <c r="G56" s="50"/>
      <c r="H56" s="27"/>
      <c r="I56" s="27"/>
      <c r="J56" s="28"/>
    </row>
    <row r="57" spans="1:16" ht="6" customHeight="1" x14ac:dyDescent="0.2">
      <c r="A57" s="23"/>
      <c r="B57" s="27"/>
      <c r="C57" s="27"/>
      <c r="D57" s="27"/>
      <c r="E57" s="50"/>
      <c r="F57" s="27"/>
      <c r="G57" s="50"/>
      <c r="H57" s="27"/>
      <c r="I57" s="27"/>
      <c r="J57" s="28"/>
    </row>
    <row r="58" spans="1:16" ht="12.75" customHeight="1" x14ac:dyDescent="0.2">
      <c r="A58" s="23"/>
      <c r="B58" s="830" t="s">
        <v>458</v>
      </c>
      <c r="C58" s="830"/>
      <c r="D58" s="830"/>
      <c r="E58" s="830"/>
      <c r="F58" s="830"/>
      <c r="G58" s="830"/>
      <c r="H58" s="830"/>
      <c r="I58" s="830"/>
      <c r="J58" s="28"/>
    </row>
    <row r="59" spans="1:16" ht="12.75" customHeight="1" x14ac:dyDescent="0.2">
      <c r="A59" s="23"/>
      <c r="B59" s="829" t="s">
        <v>271</v>
      </c>
      <c r="C59" s="829"/>
      <c r="D59" s="829"/>
      <c r="E59" s="829"/>
      <c r="F59" s="829"/>
      <c r="G59" s="829"/>
      <c r="H59" s="829"/>
      <c r="I59" s="829"/>
      <c r="J59" s="28"/>
    </row>
    <row r="60" spans="1:16" ht="24.75" customHeight="1" x14ac:dyDescent="0.2">
      <c r="A60" s="23"/>
      <c r="B60" s="829" t="s">
        <v>272</v>
      </c>
      <c r="C60" s="829"/>
      <c r="D60" s="829"/>
      <c r="E60" s="829"/>
      <c r="F60" s="829"/>
      <c r="G60" s="829"/>
      <c r="H60" s="829"/>
      <c r="I60" s="829"/>
      <c r="J60" s="28"/>
    </row>
    <row r="61" spans="1:16" ht="12.75" customHeight="1" x14ac:dyDescent="0.2">
      <c r="A61" s="23"/>
      <c r="B61" s="829" t="s">
        <v>270</v>
      </c>
      <c r="C61" s="829"/>
      <c r="D61" s="829"/>
      <c r="E61" s="829"/>
      <c r="F61" s="829"/>
      <c r="G61" s="829"/>
      <c r="H61" s="829"/>
      <c r="I61" s="829"/>
      <c r="J61" s="28"/>
    </row>
    <row r="62" spans="1:16" ht="5.25" customHeight="1" x14ac:dyDescent="0.25">
      <c r="A62" s="23"/>
      <c r="B62" s="155"/>
      <c r="C62" s="155"/>
      <c r="D62" s="155"/>
      <c r="E62" s="427"/>
      <c r="F62" s="154"/>
      <c r="G62" s="53"/>
      <c r="H62" s="154"/>
      <c r="I62" s="485"/>
      <c r="J62" s="28"/>
    </row>
    <row r="63" spans="1:16" ht="13.5" thickBot="1" x14ac:dyDescent="0.25">
      <c r="A63" s="121"/>
      <c r="B63" s="653" t="str">
        <f>LEFT(CONCATENATE(Submission!$C$17," - ", 'Section A1'!$B$5),95)</f>
        <v xml:space="preserve"> - </v>
      </c>
      <c r="C63" s="654"/>
      <c r="D63" s="654"/>
      <c r="E63" s="654"/>
      <c r="F63" s="654"/>
      <c r="G63" s="654"/>
      <c r="H63" s="654"/>
      <c r="I63" s="655"/>
      <c r="J63" s="248"/>
      <c r="L63" s="631"/>
      <c r="M63" s="248"/>
      <c r="P63" s="505"/>
    </row>
    <row r="64" spans="1:16" ht="3" customHeight="1" x14ac:dyDescent="0.2"/>
  </sheetData>
  <sheetProtection password="EBAD" sheet="1"/>
  <mergeCells count="5">
    <mergeCell ref="A1:J1"/>
    <mergeCell ref="B58:I58"/>
    <mergeCell ref="B59:I59"/>
    <mergeCell ref="B60:I60"/>
    <mergeCell ref="B61:I61"/>
  </mergeCells>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8481" r:id="rId4" name="Check Box 1">
              <controlPr defaultSize="0" autoFill="0" autoLine="0" autoPict="0">
                <anchor moveWithCells="1">
                  <from>
                    <xdr:col>1</xdr:col>
                    <xdr:colOff>0</xdr:colOff>
                    <xdr:row>16</xdr:row>
                    <xdr:rowOff>0</xdr:rowOff>
                  </from>
                  <to>
                    <xdr:col>2</xdr:col>
                    <xdr:colOff>495300</xdr:colOff>
                    <xdr:row>17</xdr:row>
                    <xdr:rowOff>47625</xdr:rowOff>
                  </to>
                </anchor>
              </controlPr>
            </control>
          </mc:Choice>
        </mc:AlternateContent>
        <mc:AlternateContent xmlns:mc="http://schemas.openxmlformats.org/markup-compatibility/2006">
          <mc:Choice Requires="x14">
            <control shapeId="148482" r:id="rId5" name="Check Box 2">
              <controlPr defaultSize="0" autoFill="0" autoLine="0" autoPict="0">
                <anchor moveWithCells="1">
                  <from>
                    <xdr:col>1</xdr:col>
                    <xdr:colOff>0</xdr:colOff>
                    <xdr:row>3</xdr:row>
                    <xdr:rowOff>57150</xdr:rowOff>
                  </from>
                  <to>
                    <xdr:col>2</xdr:col>
                    <xdr:colOff>1209675</xdr:colOff>
                    <xdr:row>5</xdr:row>
                    <xdr:rowOff>9525</xdr:rowOff>
                  </to>
                </anchor>
              </controlPr>
            </control>
          </mc:Choice>
        </mc:AlternateContent>
        <mc:AlternateContent xmlns:mc="http://schemas.openxmlformats.org/markup-compatibility/2006">
          <mc:Choice Requires="x14">
            <control shapeId="148483" r:id="rId6" name="Check Box 3">
              <controlPr defaultSize="0" autoFill="0" autoLine="0" autoPict="0">
                <anchor moveWithCells="1">
                  <from>
                    <xdr:col>1</xdr:col>
                    <xdr:colOff>0</xdr:colOff>
                    <xdr:row>5</xdr:row>
                    <xdr:rowOff>0</xdr:rowOff>
                  </from>
                  <to>
                    <xdr:col>6</xdr:col>
                    <xdr:colOff>628650</xdr:colOff>
                    <xdr:row>5</xdr:row>
                    <xdr:rowOff>238125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F54"/>
  <sheetViews>
    <sheetView zoomScaleNormal="100" workbookViewId="0">
      <selection activeCell="B5" sqref="B5:B43"/>
    </sheetView>
  </sheetViews>
  <sheetFormatPr defaultRowHeight="11.25" x14ac:dyDescent="0.2"/>
  <cols>
    <col min="1" max="1" width="2.7109375" style="6" customWidth="1"/>
    <col min="2" max="2" width="35.140625" style="6" customWidth="1"/>
    <col min="3" max="3" width="19.5703125" style="6" customWidth="1"/>
    <col min="4" max="4" width="36.42578125" style="22" customWidth="1"/>
    <col min="5" max="5" width="2.7109375" style="6" customWidth="1"/>
    <col min="6" max="16384" width="9.140625" style="6"/>
  </cols>
  <sheetData>
    <row r="1" spans="1:5" s="128" customFormat="1" ht="15" customHeight="1" x14ac:dyDescent="0.2">
      <c r="A1" s="732" t="str">
        <f>"Section B: "&amp;Submission!C17&amp;" Emissions, Production and Emissions Intensity Information (continued)"</f>
        <v>Section B:  Emissions, Production and Emissions Intensity Information (continued)</v>
      </c>
      <c r="B1" s="728"/>
      <c r="C1" s="728"/>
      <c r="D1" s="728"/>
      <c r="E1" s="729"/>
    </row>
    <row r="2" spans="1:5" ht="6" customHeight="1" x14ac:dyDescent="0.2">
      <c r="A2" s="23"/>
      <c r="B2" s="57"/>
      <c r="C2" s="57"/>
      <c r="D2" s="34"/>
      <c r="E2" s="28"/>
    </row>
    <row r="3" spans="1:5" s="12" customFormat="1" ht="15" customHeight="1" x14ac:dyDescent="0.2">
      <c r="A3" s="23"/>
      <c r="B3" s="243" t="str">
        <f>Submission!C17&amp;" Total Direct Emissions by Gas Type"</f>
        <v xml:space="preserve"> Total Direct Emissions by Gas Type</v>
      </c>
      <c r="C3" s="88"/>
      <c r="D3" s="88"/>
      <c r="E3" s="28"/>
    </row>
    <row r="4" spans="1:5" s="12" customFormat="1" ht="15" customHeight="1" x14ac:dyDescent="0.2">
      <c r="A4" s="23"/>
      <c r="B4" s="36"/>
      <c r="C4" s="93" t="s">
        <v>487</v>
      </c>
      <c r="D4" s="136"/>
      <c r="E4" s="28"/>
    </row>
    <row r="5" spans="1:5" ht="15" customHeight="1" x14ac:dyDescent="0.2">
      <c r="A5" s="23"/>
      <c r="B5" s="273" t="s">
        <v>128</v>
      </c>
      <c r="C5" s="416">
        <f>SUM('Section B1 (2)'!L5,'Section B1 (2)'!L13,'Section B1 (2)'!L23,'Section B1 (2)'!L31,'Section B1 (2)'!L39,'Section B1 (2)'!L47,'Section B1 (2)'!L55,'Section B1 (2)'!L63,'Section B4 (2)'!N7,'Section B4 (2)'!N11)</f>
        <v>0</v>
      </c>
      <c r="D5" s="27"/>
      <c r="E5" s="28"/>
    </row>
    <row r="6" spans="1:5" ht="8.1" customHeight="1" x14ac:dyDescent="0.2">
      <c r="A6" s="23"/>
      <c r="B6" s="274"/>
      <c r="C6" s="27"/>
      <c r="D6" s="27"/>
      <c r="E6" s="28"/>
    </row>
    <row r="7" spans="1:5" ht="15" customHeight="1" x14ac:dyDescent="0.2">
      <c r="A7" s="23"/>
      <c r="B7" s="273" t="s">
        <v>129</v>
      </c>
      <c r="C7" s="416">
        <f>SUM('Section B1 (2)'!L7,'Section B1 (2)'!L15,'Section B1 (2)'!L25,'Section B1 (2)'!L33,'Section B1 (2)'!L41,'Section B1 (2)'!L49,'Section B1 (2)'!L57)</f>
        <v>0</v>
      </c>
      <c r="D7" s="27"/>
      <c r="E7" s="28"/>
    </row>
    <row r="8" spans="1:5" ht="8.1" customHeight="1" x14ac:dyDescent="0.2">
      <c r="A8" s="23"/>
      <c r="B8" s="274"/>
      <c r="C8" s="27"/>
      <c r="D8" s="27"/>
      <c r="E8" s="28"/>
    </row>
    <row r="9" spans="1:5" ht="15" customHeight="1" x14ac:dyDescent="0.2">
      <c r="A9" s="23"/>
      <c r="B9" s="273" t="s">
        <v>130</v>
      </c>
      <c r="C9" s="416">
        <f>SUM('Section B1 (2)'!L9,'Section B1 (2)'!L17,'Section B1 (2)'!L27,'Section B1 (2)'!L35,'Section B1 (2)'!L43,'Section B1 (2)'!L51,'Section B1 (2)'!L59)</f>
        <v>0</v>
      </c>
      <c r="D9" s="27"/>
      <c r="E9" s="28"/>
    </row>
    <row r="10" spans="1:5" ht="8.1" customHeight="1" x14ac:dyDescent="0.2">
      <c r="A10" s="23"/>
      <c r="B10" s="274"/>
      <c r="C10" s="27"/>
      <c r="D10" s="27"/>
      <c r="E10" s="28"/>
    </row>
    <row r="11" spans="1:5" ht="15" customHeight="1" x14ac:dyDescent="0.2">
      <c r="A11" s="23"/>
      <c r="B11" s="273" t="s">
        <v>110</v>
      </c>
      <c r="C11" s="416">
        <f>'Section B3 (2)'!L50</f>
        <v>0</v>
      </c>
      <c r="D11" s="27"/>
      <c r="E11" s="28"/>
    </row>
    <row r="12" spans="1:5" ht="8.1" customHeight="1" x14ac:dyDescent="0.2">
      <c r="A12" s="23"/>
      <c r="B12" s="274"/>
      <c r="C12" s="27"/>
      <c r="D12" s="27"/>
      <c r="E12" s="28"/>
    </row>
    <row r="13" spans="1:5" ht="15" customHeight="1" x14ac:dyDescent="0.2">
      <c r="A13" s="23"/>
      <c r="B13" s="273" t="s">
        <v>245</v>
      </c>
      <c r="C13" s="416">
        <f>'Section B3 (2)'!L52</f>
        <v>0</v>
      </c>
      <c r="D13" s="27"/>
      <c r="E13" s="28"/>
    </row>
    <row r="14" spans="1:5" ht="8.1" customHeight="1" x14ac:dyDescent="0.2">
      <c r="A14" s="23"/>
      <c r="B14" s="274"/>
      <c r="C14" s="27"/>
      <c r="D14" s="27"/>
      <c r="E14" s="28"/>
    </row>
    <row r="15" spans="1:5" ht="15" customHeight="1" x14ac:dyDescent="0.2">
      <c r="A15" s="23"/>
      <c r="B15" s="273" t="s">
        <v>246</v>
      </c>
      <c r="C15" s="416">
        <f>'Section B3 (2)'!L54</f>
        <v>0</v>
      </c>
      <c r="D15" s="27"/>
      <c r="E15" s="28"/>
    </row>
    <row r="16" spans="1:5" ht="13.5" customHeight="1" x14ac:dyDescent="0.2">
      <c r="A16" s="23"/>
      <c r="B16" s="271"/>
      <c r="C16" s="271"/>
      <c r="D16" s="272"/>
      <c r="E16" s="28"/>
    </row>
    <row r="17" spans="1:6" s="128" customFormat="1" ht="20.100000000000001" customHeight="1" x14ac:dyDescent="0.2">
      <c r="A17" s="62"/>
      <c r="B17" s="243" t="str">
        <f>Submission!C17&amp;" Total Annual Emissions Calculation"</f>
        <v xml:space="preserve"> Total Annual Emissions Calculation</v>
      </c>
      <c r="C17" s="237"/>
      <c r="D17" s="107"/>
      <c r="E17" s="106"/>
      <c r="F17" s="206"/>
    </row>
    <row r="18" spans="1:6" s="128" customFormat="1" ht="16.5" customHeight="1" x14ac:dyDescent="0.2">
      <c r="A18" s="62"/>
      <c r="B18" s="101"/>
      <c r="C18" s="93" t="s">
        <v>487</v>
      </c>
      <c r="D18" s="107"/>
      <c r="E18" s="106"/>
      <c r="F18" s="206"/>
    </row>
    <row r="19" spans="1:6" s="128" customFormat="1" ht="15" customHeight="1" x14ac:dyDescent="0.3">
      <c r="A19" s="62"/>
      <c r="B19" s="269" t="s">
        <v>125</v>
      </c>
      <c r="C19" s="416">
        <f>SUM(C5,C7,C9,C11,C13,C15)</f>
        <v>0</v>
      </c>
      <c r="D19" s="257" t="s">
        <v>249</v>
      </c>
      <c r="E19" s="106"/>
      <c r="F19" s="206"/>
    </row>
    <row r="20" spans="1:6" s="128" customFormat="1" ht="8.1" customHeight="1" x14ac:dyDescent="0.2">
      <c r="A20" s="62"/>
      <c r="B20" s="268"/>
      <c r="C20" s="107"/>
      <c r="D20" s="257"/>
      <c r="E20" s="106"/>
      <c r="F20" s="206"/>
    </row>
    <row r="21" spans="1:6" s="128" customFormat="1" ht="15" customHeight="1" x14ac:dyDescent="0.2">
      <c r="A21" s="62"/>
      <c r="B21" s="269" t="s">
        <v>243</v>
      </c>
      <c r="C21" s="416">
        <f>'Section B1 (2)'!L19+'Section B3 (2)'!J50+'Section B3 (2)'!J52+'Section B3 (2)'!J54</f>
        <v>0</v>
      </c>
      <c r="D21" s="257" t="s">
        <v>247</v>
      </c>
      <c r="E21" s="106"/>
      <c r="F21" s="206"/>
    </row>
    <row r="22" spans="1:6" s="128" customFormat="1" ht="8.1" customHeight="1" x14ac:dyDescent="0.2">
      <c r="A22" s="62"/>
      <c r="B22" s="268"/>
      <c r="C22" s="107"/>
      <c r="D22" s="257"/>
      <c r="E22" s="106"/>
      <c r="F22" s="206"/>
    </row>
    <row r="23" spans="1:6" s="128" customFormat="1" ht="15" customHeight="1" x14ac:dyDescent="0.3">
      <c r="A23" s="62"/>
      <c r="B23" s="270" t="s">
        <v>244</v>
      </c>
      <c r="C23" s="416">
        <f>SUM('Section B4 (2)'!N7,'Section B4 (2)'!N11)</f>
        <v>0</v>
      </c>
      <c r="D23" s="257" t="s">
        <v>248</v>
      </c>
      <c r="E23" s="106"/>
      <c r="F23" s="206"/>
    </row>
    <row r="24" spans="1:6" s="128" customFormat="1" ht="8.1" customHeight="1" x14ac:dyDescent="0.2">
      <c r="A24" s="62"/>
      <c r="B24" s="268"/>
      <c r="C24" s="107"/>
      <c r="D24" s="257"/>
      <c r="E24" s="106"/>
      <c r="F24" s="206"/>
    </row>
    <row r="25" spans="1:6" s="128" customFormat="1" ht="15" customHeight="1" x14ac:dyDescent="0.2">
      <c r="A25" s="62"/>
      <c r="B25" s="270" t="s">
        <v>181</v>
      </c>
      <c r="C25" s="416">
        <f>C19-C21-C23</f>
        <v>0</v>
      </c>
      <c r="D25" s="257" t="s">
        <v>236</v>
      </c>
      <c r="E25" s="106"/>
      <c r="F25" s="206"/>
    </row>
    <row r="26" spans="1:6" ht="11.25" customHeight="1" x14ac:dyDescent="0.2">
      <c r="A26" s="23"/>
      <c r="B26" s="57"/>
      <c r="C26" s="57"/>
      <c r="D26" s="109"/>
      <c r="E26" s="28"/>
    </row>
    <row r="27" spans="1:6" s="128" customFormat="1" ht="20.100000000000001" customHeight="1" x14ac:dyDescent="0.2">
      <c r="A27" s="62"/>
      <c r="B27" s="101" t="str">
        <f>Submission!C17&amp;" Cogeneration Emissions"</f>
        <v xml:space="preserve"> Cogeneration Emissions</v>
      </c>
      <c r="C27" s="107"/>
      <c r="D27" s="107"/>
      <c r="E27" s="106"/>
      <c r="F27" s="206"/>
    </row>
    <row r="28" spans="1:6" ht="15" x14ac:dyDescent="0.2">
      <c r="A28" s="23"/>
      <c r="B28" s="27"/>
      <c r="C28" s="93" t="s">
        <v>487</v>
      </c>
      <c r="D28" s="29"/>
      <c r="E28" s="28"/>
    </row>
    <row r="29" spans="1:6" s="128" customFormat="1" ht="15" customHeight="1" x14ac:dyDescent="0.3">
      <c r="A29" s="62"/>
      <c r="B29" s="269" t="s">
        <v>280</v>
      </c>
      <c r="C29" s="416">
        <f>'Section B7 (2)'!E14</f>
        <v>0</v>
      </c>
      <c r="D29" s="486"/>
      <c r="E29" s="106"/>
      <c r="F29" s="206"/>
    </row>
    <row r="30" spans="1:6" ht="8.1" customHeight="1" x14ac:dyDescent="0.2">
      <c r="A30" s="23"/>
      <c r="B30" s="27"/>
      <c r="C30" s="27"/>
      <c r="D30" s="414"/>
      <c r="E30" s="28"/>
    </row>
    <row r="31" spans="1:6" s="128" customFormat="1" ht="15" customHeight="1" x14ac:dyDescent="0.3">
      <c r="A31" s="62"/>
      <c r="B31" s="269" t="s">
        <v>279</v>
      </c>
      <c r="C31" s="416">
        <f>'Section B7 (2)'!E39</f>
        <v>0</v>
      </c>
      <c r="D31" s="486"/>
      <c r="E31" s="106"/>
      <c r="F31" s="206"/>
    </row>
    <row r="32" spans="1:6" ht="8.1" customHeight="1" x14ac:dyDescent="0.2">
      <c r="A32" s="23"/>
      <c r="B32" s="27"/>
      <c r="C32" s="27"/>
      <c r="D32" s="414"/>
      <c r="E32" s="28"/>
    </row>
    <row r="33" spans="1:6" s="128" customFormat="1" ht="15" customHeight="1" x14ac:dyDescent="0.3">
      <c r="A33" s="62"/>
      <c r="B33" s="269" t="s">
        <v>281</v>
      </c>
      <c r="C33" s="416">
        <f>'Section B7 (2)'!E45</f>
        <v>0</v>
      </c>
      <c r="D33" s="486"/>
      <c r="E33" s="106"/>
      <c r="F33" s="206"/>
    </row>
    <row r="34" spans="1:6" ht="11.25" customHeight="1" x14ac:dyDescent="0.2">
      <c r="A34" s="23"/>
      <c r="B34" s="57"/>
      <c r="C34" s="57"/>
      <c r="D34" s="109"/>
      <c r="E34" s="28"/>
    </row>
    <row r="35" spans="1:6" s="128" customFormat="1" ht="20.100000000000001" customHeight="1" x14ac:dyDescent="0.2">
      <c r="A35" s="62"/>
      <c r="B35" s="101" t="str">
        <f>Submission!C17&amp;" Total Production"</f>
        <v xml:space="preserve"> Total Production</v>
      </c>
      <c r="C35" s="107"/>
      <c r="D35" s="107"/>
      <c r="E35" s="106"/>
      <c r="F35" s="206"/>
    </row>
    <row r="36" spans="1:6" x14ac:dyDescent="0.2">
      <c r="A36" s="23"/>
      <c r="B36" s="27"/>
      <c r="C36" s="27"/>
      <c r="D36" s="29"/>
      <c r="E36" s="28"/>
    </row>
    <row r="37" spans="1:6" s="128" customFormat="1" ht="15" customHeight="1" x14ac:dyDescent="0.2">
      <c r="A37" s="62"/>
      <c r="B37" s="269" t="str">
        <f>IF(Submission!I11=2,"Total Heat Produced by Cogeneration (H)", "Production (P)")</f>
        <v>Production (P)</v>
      </c>
      <c r="C37" s="416">
        <f>IF(Submission!I11=2,'Section B7 (2)'!E33,'Section B6 (2)'!F50)</f>
        <v>0</v>
      </c>
      <c r="D37" s="563" t="str">
        <f>IF(Submission!I11=2,"GJ",IF('Section B6 (2)'!H50=0,"[production unit]",'Section B6 (2)'!H50))</f>
        <v>[production unit]</v>
      </c>
      <c r="E37" s="106"/>
      <c r="F37" s="206"/>
    </row>
    <row r="38" spans="1:6" x14ac:dyDescent="0.2">
      <c r="A38" s="23"/>
      <c r="B38" s="27"/>
      <c r="C38" s="27"/>
      <c r="D38" s="29"/>
      <c r="E38" s="28"/>
    </row>
    <row r="39" spans="1:6" x14ac:dyDescent="0.2">
      <c r="A39" s="23"/>
      <c r="B39" s="27"/>
      <c r="C39" s="27"/>
      <c r="D39" s="29"/>
      <c r="E39" s="28"/>
    </row>
    <row r="40" spans="1:6" x14ac:dyDescent="0.2">
      <c r="A40" s="23"/>
      <c r="B40" s="27"/>
      <c r="C40" s="27"/>
      <c r="D40" s="29"/>
      <c r="E40" s="28"/>
    </row>
    <row r="41" spans="1:6" x14ac:dyDescent="0.2">
      <c r="A41" s="23"/>
      <c r="B41" s="27"/>
      <c r="C41" s="27"/>
      <c r="D41" s="29"/>
      <c r="E41" s="28"/>
    </row>
    <row r="42" spans="1:6" x14ac:dyDescent="0.2">
      <c r="A42" s="23"/>
      <c r="B42" s="27"/>
      <c r="C42" s="27"/>
      <c r="D42" s="29"/>
      <c r="E42" s="28"/>
    </row>
    <row r="43" spans="1:6" x14ac:dyDescent="0.2">
      <c r="A43" s="23"/>
      <c r="B43" s="27"/>
      <c r="C43" s="27"/>
      <c r="D43" s="29"/>
      <c r="E43" s="28"/>
    </row>
    <row r="44" spans="1:6" x14ac:dyDescent="0.2">
      <c r="A44" s="23"/>
      <c r="B44" s="27"/>
      <c r="C44" s="27"/>
      <c r="D44" s="29"/>
      <c r="E44" s="28"/>
    </row>
    <row r="45" spans="1:6" x14ac:dyDescent="0.2">
      <c r="A45" s="23"/>
      <c r="B45" s="27"/>
      <c r="C45" s="27"/>
      <c r="D45" s="29"/>
      <c r="E45" s="28"/>
    </row>
    <row r="46" spans="1:6" x14ac:dyDescent="0.2">
      <c r="A46" s="23"/>
      <c r="B46" s="27"/>
      <c r="C46" s="27"/>
      <c r="D46" s="29"/>
      <c r="E46" s="28"/>
    </row>
    <row r="47" spans="1:6" x14ac:dyDescent="0.2">
      <c r="A47" s="23"/>
      <c r="B47" s="27"/>
      <c r="C47" s="27"/>
      <c r="D47" s="29"/>
      <c r="E47" s="28"/>
    </row>
    <row r="48" spans="1:6" x14ac:dyDescent="0.2">
      <c r="A48" s="23"/>
      <c r="B48" s="27"/>
      <c r="C48" s="27"/>
      <c r="D48" s="29"/>
      <c r="E48" s="28"/>
    </row>
    <row r="49" spans="1:5" x14ac:dyDescent="0.2">
      <c r="A49" s="23"/>
      <c r="B49" s="27"/>
      <c r="C49" s="27"/>
      <c r="D49" s="29"/>
      <c r="E49" s="28"/>
    </row>
    <row r="50" spans="1:5" x14ac:dyDescent="0.2">
      <c r="A50" s="23"/>
      <c r="B50" s="27"/>
      <c r="C50" s="27"/>
      <c r="D50" s="29"/>
      <c r="E50" s="28"/>
    </row>
    <row r="51" spans="1:5" x14ac:dyDescent="0.2">
      <c r="A51" s="23"/>
      <c r="B51" s="27"/>
      <c r="C51" s="27"/>
      <c r="D51" s="29"/>
      <c r="E51" s="28"/>
    </row>
    <row r="52" spans="1:5" x14ac:dyDescent="0.2">
      <c r="A52" s="23"/>
      <c r="B52" s="27"/>
      <c r="C52" s="27"/>
      <c r="D52" s="29"/>
      <c r="E52" s="28"/>
    </row>
    <row r="53" spans="1:5" ht="12.75" x14ac:dyDescent="0.2">
      <c r="A53" s="23"/>
      <c r="B53" s="656" t="str">
        <f>LEFT(CONCATENATE(Submission!$C$17," - ", 'Section A1'!$B$5),95)</f>
        <v xml:space="preserve"> - </v>
      </c>
      <c r="C53" s="639"/>
      <c r="D53" s="657"/>
      <c r="E53" s="28"/>
    </row>
    <row r="54" spans="1:5" ht="12" thickBot="1" x14ac:dyDescent="0.25">
      <c r="A54" s="121"/>
      <c r="B54" s="247"/>
      <c r="C54" s="247"/>
      <c r="D54" s="42"/>
      <c r="E54" s="248"/>
    </row>
  </sheetData>
  <sheetProtection password="EBAD" sheet="1"/>
  <mergeCells count="1">
    <mergeCell ref="A1:E1"/>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T58"/>
  <sheetViews>
    <sheetView workbookViewId="0">
      <selection activeCell="B5" sqref="B5:B43"/>
    </sheetView>
  </sheetViews>
  <sheetFormatPr defaultRowHeight="11.25" x14ac:dyDescent="0.2"/>
  <cols>
    <col min="1" max="1" width="2.85546875" style="6" customWidth="1"/>
    <col min="2" max="2" width="12.28515625" style="6" customWidth="1"/>
    <col min="3" max="3" width="1.85546875" style="6" customWidth="1"/>
    <col min="4" max="4" width="18.140625" style="6" customWidth="1"/>
    <col min="5" max="5" width="4.7109375" style="6" customWidth="1"/>
    <col min="6" max="6" width="29.7109375" style="6" customWidth="1"/>
    <col min="7" max="7" width="1.85546875" style="6" customWidth="1"/>
    <col min="8" max="8" width="14" style="249" customWidth="1"/>
    <col min="9" max="9" width="1.7109375" style="6" customWidth="1"/>
    <col min="10" max="10" width="10.85546875" style="6" customWidth="1"/>
    <col min="11" max="11" width="1.7109375" style="6" customWidth="1"/>
    <col min="12" max="12" width="9.140625" style="6" customWidth="1"/>
    <col min="13" max="13" width="9.140625" style="6" hidden="1" customWidth="1"/>
    <col min="14" max="14" width="9.140625" style="505" hidden="1" customWidth="1"/>
    <col min="15" max="20" width="9.140625" style="6" hidden="1" customWidth="1"/>
    <col min="21" max="16384" width="9.140625" style="6"/>
  </cols>
  <sheetData>
    <row r="1" spans="1:20" s="128" customFormat="1" ht="15" customHeight="1" x14ac:dyDescent="0.2">
      <c r="A1" s="732" t="str">
        <f>"Section B: "&amp;Submission!C17&amp;" Fuel usage"</f>
        <v>Section B:  Fuel usage</v>
      </c>
      <c r="B1" s="836"/>
      <c r="C1" s="836"/>
      <c r="D1" s="836"/>
      <c r="E1" s="836"/>
      <c r="F1" s="836"/>
      <c r="G1" s="836"/>
      <c r="H1" s="836"/>
      <c r="I1" s="836"/>
      <c r="J1" s="836"/>
      <c r="K1" s="837"/>
      <c r="N1" s="501"/>
    </row>
    <row r="2" spans="1:20" s="12" customFormat="1" ht="6" customHeight="1" x14ac:dyDescent="0.2">
      <c r="A2" s="23"/>
      <c r="B2" s="105"/>
      <c r="C2" s="311"/>
      <c r="D2" s="105"/>
      <c r="E2" s="311"/>
      <c r="F2" s="311"/>
      <c r="G2" s="311"/>
      <c r="H2" s="311"/>
      <c r="I2" s="311"/>
      <c r="J2" s="311"/>
      <c r="K2" s="58"/>
      <c r="N2" s="502"/>
    </row>
    <row r="3" spans="1:20" s="128" customFormat="1" ht="15.75" x14ac:dyDescent="0.25">
      <c r="A3" s="298" t="str">
        <f>Submission!C17&amp;" Fuel Usage Information"</f>
        <v xml:space="preserve"> Fuel Usage Information</v>
      </c>
      <c r="B3" s="298"/>
      <c r="C3" s="298"/>
      <c r="D3" s="298"/>
      <c r="E3" s="298"/>
      <c r="F3" s="299"/>
      <c r="G3" s="298"/>
      <c r="H3" s="300"/>
      <c r="I3" s="298"/>
      <c r="J3" s="298"/>
      <c r="K3" s="301"/>
      <c r="N3" s="501"/>
    </row>
    <row r="4" spans="1:20" s="12" customFormat="1" ht="4.5" customHeight="1" x14ac:dyDescent="0.2">
      <c r="A4" s="23"/>
      <c r="B4" s="105"/>
      <c r="C4" s="311"/>
      <c r="D4" s="105"/>
      <c r="E4" s="311"/>
      <c r="F4" s="311"/>
      <c r="G4" s="311"/>
      <c r="H4" s="311"/>
      <c r="I4" s="311"/>
      <c r="J4" s="311"/>
      <c r="K4" s="58"/>
      <c r="N4" s="502"/>
    </row>
    <row r="5" spans="1:20" s="12" customFormat="1" ht="12.75" x14ac:dyDescent="0.2">
      <c r="A5" s="295" t="s">
        <v>649</v>
      </c>
      <c r="B5" s="308"/>
      <c r="C5" s="308"/>
      <c r="D5" s="308"/>
      <c r="E5" s="308"/>
      <c r="F5" s="308"/>
      <c r="G5" s="308"/>
      <c r="H5" s="308"/>
      <c r="I5" s="308"/>
      <c r="J5" s="308"/>
      <c r="K5" s="58"/>
      <c r="N5" s="502"/>
    </row>
    <row r="6" spans="1:20" s="12" customFormat="1" ht="3" customHeight="1" x14ac:dyDescent="0.2">
      <c r="A6" s="23"/>
      <c r="B6" s="25"/>
      <c r="C6" s="25"/>
      <c r="D6" s="25"/>
      <c r="E6" s="25"/>
      <c r="F6" s="25"/>
      <c r="G6" s="25"/>
      <c r="H6" s="25"/>
      <c r="I6" s="25"/>
      <c r="J6" s="25"/>
      <c r="K6" s="28"/>
      <c r="N6" s="502"/>
    </row>
    <row r="7" spans="1:20" s="13" customFormat="1" ht="23.25" customHeight="1" x14ac:dyDescent="0.2">
      <c r="A7" s="207"/>
      <c r="B7" s="564" t="s">
        <v>647</v>
      </c>
      <c r="C7" s="37"/>
      <c r="D7" s="564" t="s">
        <v>145</v>
      </c>
      <c r="E7" s="564" t="s">
        <v>37</v>
      </c>
      <c r="F7" s="564" t="s">
        <v>565</v>
      </c>
      <c r="G7" s="37"/>
      <c r="H7" s="433" t="s">
        <v>92</v>
      </c>
      <c r="I7" s="30"/>
      <c r="J7" s="564" t="s">
        <v>91</v>
      </c>
      <c r="K7" s="565"/>
      <c r="N7" s="566"/>
    </row>
    <row r="8" spans="1:20" s="12" customFormat="1" ht="12" customHeight="1" x14ac:dyDescent="0.2">
      <c r="A8" s="23">
        <v>1</v>
      </c>
      <c r="B8" s="694"/>
      <c r="C8" s="29"/>
      <c r="D8" s="694"/>
      <c r="E8" s="494"/>
      <c r="F8" s="129"/>
      <c r="G8" s="29"/>
      <c r="H8" s="693"/>
      <c r="I8" s="27"/>
      <c r="J8" s="704" t="str">
        <f>IF(N8=TRUE, "",VLOOKUP(D8,'Section B9'!$R$8:$T$34,3,FALSE))</f>
        <v/>
      </c>
      <c r="K8" s="28"/>
      <c r="M8" s="558" t="s">
        <v>589</v>
      </c>
      <c r="N8" s="502" t="b">
        <f>D8=""</f>
        <v>1</v>
      </c>
      <c r="P8" s="558"/>
      <c r="R8" s="558" t="s">
        <v>570</v>
      </c>
      <c r="T8" s="502"/>
    </row>
    <row r="9" spans="1:20" s="12" customFormat="1" ht="5.25" customHeight="1" x14ac:dyDescent="0.2">
      <c r="A9" s="23"/>
      <c r="B9" s="56"/>
      <c r="C9" s="29"/>
      <c r="D9" s="56"/>
      <c r="E9" s="27"/>
      <c r="F9" s="27"/>
      <c r="G9" s="29"/>
      <c r="H9" s="167"/>
      <c r="I9" s="27"/>
      <c r="J9" s="167"/>
      <c r="K9" s="28"/>
      <c r="M9" s="558" t="s">
        <v>648</v>
      </c>
      <c r="N9" s="502"/>
      <c r="R9" s="558" t="s">
        <v>571</v>
      </c>
    </row>
    <row r="10" spans="1:20" s="12" customFormat="1" ht="12" customHeight="1" x14ac:dyDescent="0.2">
      <c r="A10" s="23">
        <v>2</v>
      </c>
      <c r="B10" s="694"/>
      <c r="C10" s="29"/>
      <c r="D10" s="694"/>
      <c r="E10" s="494"/>
      <c r="F10" s="129"/>
      <c r="G10" s="29"/>
      <c r="H10" s="153"/>
      <c r="I10" s="27"/>
      <c r="J10" s="704" t="str">
        <f>IF(N10=TRUE, "",VLOOKUP(D10,'Section B9'!$R$8:$T$34,3,FALSE))</f>
        <v/>
      </c>
      <c r="K10" s="28"/>
      <c r="N10" s="502" t="b">
        <f t="shared" ref="N10:N46" si="0">D10=""</f>
        <v>1</v>
      </c>
      <c r="P10" s="558"/>
      <c r="R10" s="558" t="s">
        <v>572</v>
      </c>
    </row>
    <row r="11" spans="1:20" s="12" customFormat="1" ht="5.25" customHeight="1" x14ac:dyDescent="0.2">
      <c r="A11" s="23"/>
      <c r="B11" s="56"/>
      <c r="C11" s="29"/>
      <c r="D11" s="56"/>
      <c r="E11" s="27"/>
      <c r="F11" s="27"/>
      <c r="G11" s="29"/>
      <c r="H11" s="167"/>
      <c r="I11" s="27"/>
      <c r="J11" s="167"/>
      <c r="K11" s="28"/>
      <c r="N11" s="502"/>
      <c r="P11" s="558"/>
      <c r="R11" s="558" t="s">
        <v>573</v>
      </c>
    </row>
    <row r="12" spans="1:20" s="12" customFormat="1" ht="12" customHeight="1" x14ac:dyDescent="0.2">
      <c r="A12" s="23">
        <v>3</v>
      </c>
      <c r="B12" s="694"/>
      <c r="C12" s="29"/>
      <c r="D12" s="694"/>
      <c r="E12" s="494"/>
      <c r="F12" s="129"/>
      <c r="G12" s="29"/>
      <c r="H12" s="153"/>
      <c r="I12" s="27"/>
      <c r="J12" s="704" t="str">
        <f>IF(N12=TRUE, "",VLOOKUP(D12,'Section B9'!$R$8:$T$34,3,FALSE))</f>
        <v/>
      </c>
      <c r="K12" s="28"/>
      <c r="N12" s="502" t="b">
        <f t="shared" si="0"/>
        <v>1</v>
      </c>
      <c r="R12" s="558" t="s">
        <v>574</v>
      </c>
    </row>
    <row r="13" spans="1:20" s="12" customFormat="1" ht="5.25" customHeight="1" x14ac:dyDescent="0.2">
      <c r="A13" s="23"/>
      <c r="B13" s="55"/>
      <c r="C13" s="29"/>
      <c r="D13" s="55"/>
      <c r="E13" s="27"/>
      <c r="F13" s="27"/>
      <c r="G13" s="29"/>
      <c r="H13" s="167"/>
      <c r="I13" s="27"/>
      <c r="J13" s="167"/>
      <c r="K13" s="28"/>
      <c r="N13" s="502"/>
      <c r="R13" s="558" t="s">
        <v>577</v>
      </c>
    </row>
    <row r="14" spans="1:20" s="12" customFormat="1" ht="12" customHeight="1" x14ac:dyDescent="0.2">
      <c r="A14" s="23">
        <v>4</v>
      </c>
      <c r="B14" s="694"/>
      <c r="C14" s="29"/>
      <c r="D14" s="694"/>
      <c r="E14" s="494"/>
      <c r="F14" s="129"/>
      <c r="G14" s="29"/>
      <c r="H14" s="153"/>
      <c r="I14" s="27"/>
      <c r="J14" s="704" t="str">
        <f>IF(N14=TRUE, "",VLOOKUP(D14,'Section B9'!$R$8:$T$34,3,FALSE))</f>
        <v/>
      </c>
      <c r="K14" s="28"/>
      <c r="N14" s="502" t="b">
        <f t="shared" si="0"/>
        <v>1</v>
      </c>
      <c r="R14" s="558" t="s">
        <v>575</v>
      </c>
    </row>
    <row r="15" spans="1:20" s="12" customFormat="1" ht="5.25" customHeight="1" x14ac:dyDescent="0.2">
      <c r="A15" s="23"/>
      <c r="B15" s="56"/>
      <c r="C15" s="29"/>
      <c r="D15" s="56"/>
      <c r="E15" s="27"/>
      <c r="F15" s="27"/>
      <c r="G15" s="29"/>
      <c r="H15" s="167"/>
      <c r="I15" s="27"/>
      <c r="J15" s="167"/>
      <c r="K15" s="28"/>
      <c r="N15" s="502"/>
      <c r="R15" s="558" t="s">
        <v>576</v>
      </c>
    </row>
    <row r="16" spans="1:20" s="12" customFormat="1" ht="12" customHeight="1" x14ac:dyDescent="0.2">
      <c r="A16" s="23">
        <v>5</v>
      </c>
      <c r="B16" s="694"/>
      <c r="C16" s="29"/>
      <c r="D16" s="694"/>
      <c r="E16" s="494"/>
      <c r="F16" s="129"/>
      <c r="G16" s="29"/>
      <c r="H16" s="153"/>
      <c r="I16" s="27"/>
      <c r="J16" s="704" t="str">
        <f>IF(N16=TRUE, "",VLOOKUP(D16,'Section B9'!$R$8:$T$34,3,FALSE))</f>
        <v/>
      </c>
      <c r="K16" s="28"/>
      <c r="N16" s="502" t="b">
        <f t="shared" si="0"/>
        <v>1</v>
      </c>
      <c r="R16" s="558" t="s">
        <v>578</v>
      </c>
    </row>
    <row r="17" spans="1:18" s="12" customFormat="1" ht="4.5" customHeight="1" x14ac:dyDescent="0.2">
      <c r="A17" s="23"/>
      <c r="B17" s="55"/>
      <c r="C17" s="29"/>
      <c r="D17" s="55"/>
      <c r="E17" s="27"/>
      <c r="F17" s="27"/>
      <c r="G17" s="29"/>
      <c r="H17" s="167"/>
      <c r="I17" s="27"/>
      <c r="J17" s="167"/>
      <c r="K17" s="28"/>
      <c r="N17" s="502"/>
      <c r="R17" s="558" t="s">
        <v>579</v>
      </c>
    </row>
    <row r="18" spans="1:18" s="12" customFormat="1" ht="12" customHeight="1" x14ac:dyDescent="0.2">
      <c r="A18" s="23">
        <v>6</v>
      </c>
      <c r="B18" s="694"/>
      <c r="C18" s="29"/>
      <c r="D18" s="694"/>
      <c r="E18" s="495"/>
      <c r="F18" s="129"/>
      <c r="G18" s="29"/>
      <c r="H18" s="153"/>
      <c r="I18" s="27"/>
      <c r="J18" s="704" t="str">
        <f>IF(N18=TRUE, "",VLOOKUP(D18,'Section B9'!$R$8:$T$34,3,FALSE))</f>
        <v/>
      </c>
      <c r="K18" s="28"/>
      <c r="N18" s="502" t="b">
        <f t="shared" si="0"/>
        <v>1</v>
      </c>
      <c r="P18" s="558" t="s">
        <v>566</v>
      </c>
      <c r="R18" s="558" t="s">
        <v>580</v>
      </c>
    </row>
    <row r="19" spans="1:18" s="12" customFormat="1" ht="6" customHeight="1" x14ac:dyDescent="0.2">
      <c r="A19" s="23"/>
      <c r="B19" s="56"/>
      <c r="C19" s="29"/>
      <c r="D19" s="56"/>
      <c r="E19" s="27"/>
      <c r="F19" s="27"/>
      <c r="G19" s="29"/>
      <c r="H19" s="167"/>
      <c r="I19" s="27"/>
      <c r="J19" s="167"/>
      <c r="K19" s="28"/>
      <c r="N19" s="502"/>
      <c r="P19" s="558" t="s">
        <v>568</v>
      </c>
      <c r="R19" s="558" t="s">
        <v>581</v>
      </c>
    </row>
    <row r="20" spans="1:18" s="12" customFormat="1" ht="12" customHeight="1" x14ac:dyDescent="0.2">
      <c r="A20" s="23">
        <v>7</v>
      </c>
      <c r="B20" s="694"/>
      <c r="C20" s="29"/>
      <c r="D20" s="694"/>
      <c r="E20" s="494"/>
      <c r="F20" s="129"/>
      <c r="G20" s="29"/>
      <c r="H20" s="153"/>
      <c r="I20" s="27"/>
      <c r="J20" s="704" t="str">
        <f>IF(N20=TRUE, "",VLOOKUP(D20,'Section B9'!$R$8:$T$34,3,FALSE))</f>
        <v/>
      </c>
      <c r="K20" s="28"/>
      <c r="N20" s="502" t="b">
        <f t="shared" si="0"/>
        <v>1</v>
      </c>
      <c r="P20" s="558" t="s">
        <v>567</v>
      </c>
      <c r="R20" s="558" t="s">
        <v>584</v>
      </c>
    </row>
    <row r="21" spans="1:18" s="12" customFormat="1" ht="5.25" customHeight="1" x14ac:dyDescent="0.2">
      <c r="A21" s="23"/>
      <c r="B21" s="55"/>
      <c r="C21" s="29"/>
      <c r="D21" s="55"/>
      <c r="E21" s="27"/>
      <c r="F21" s="27"/>
      <c r="G21" s="29"/>
      <c r="H21" s="167"/>
      <c r="I21" s="27"/>
      <c r="J21" s="167"/>
      <c r="K21" s="28"/>
      <c r="N21" s="502"/>
      <c r="P21" s="558" t="s">
        <v>569</v>
      </c>
      <c r="R21" s="558" t="s">
        <v>582</v>
      </c>
    </row>
    <row r="22" spans="1:18" s="12" customFormat="1" ht="12" customHeight="1" x14ac:dyDescent="0.2">
      <c r="A22" s="23">
        <v>8</v>
      </c>
      <c r="B22" s="694"/>
      <c r="C22" s="29"/>
      <c r="D22" s="694"/>
      <c r="E22" s="494"/>
      <c r="F22" s="129"/>
      <c r="G22" s="29"/>
      <c r="H22" s="153"/>
      <c r="I22" s="27"/>
      <c r="J22" s="704" t="str">
        <f>IF(N22=TRUE, "",VLOOKUP(D22,'Section B9'!$R$8:$T$34,3,FALSE))</f>
        <v/>
      </c>
      <c r="K22" s="28"/>
      <c r="N22" s="502" t="b">
        <f t="shared" si="0"/>
        <v>1</v>
      </c>
      <c r="R22" s="558" t="s">
        <v>583</v>
      </c>
    </row>
    <row r="23" spans="1:18" s="12" customFormat="1" ht="5.25" customHeight="1" x14ac:dyDescent="0.2">
      <c r="A23" s="23"/>
      <c r="B23" s="55"/>
      <c r="C23" s="29"/>
      <c r="D23" s="55"/>
      <c r="E23" s="27"/>
      <c r="F23" s="27"/>
      <c r="G23" s="29"/>
      <c r="H23" s="167"/>
      <c r="I23" s="27"/>
      <c r="J23" s="167"/>
      <c r="K23" s="28"/>
      <c r="N23" s="502"/>
      <c r="R23" s="558" t="s">
        <v>585</v>
      </c>
    </row>
    <row r="24" spans="1:18" s="12" customFormat="1" ht="12" customHeight="1" x14ac:dyDescent="0.2">
      <c r="A24" s="23">
        <v>9</v>
      </c>
      <c r="B24" s="694"/>
      <c r="C24" s="29"/>
      <c r="D24" s="694"/>
      <c r="E24" s="495"/>
      <c r="F24" s="129"/>
      <c r="G24" s="29"/>
      <c r="H24" s="153"/>
      <c r="I24" s="27"/>
      <c r="J24" s="704" t="str">
        <f>IF(N24=TRUE, "",VLOOKUP(D24,'Section B9'!$R$8:$T$34,3,FALSE))</f>
        <v/>
      </c>
      <c r="K24" s="28"/>
      <c r="N24" s="502" t="b">
        <f t="shared" si="0"/>
        <v>1</v>
      </c>
      <c r="R24" s="558" t="s">
        <v>586</v>
      </c>
    </row>
    <row r="25" spans="1:18" s="12" customFormat="1" ht="5.25" customHeight="1" x14ac:dyDescent="0.2">
      <c r="A25" s="23"/>
      <c r="B25" s="56"/>
      <c r="C25" s="29"/>
      <c r="D25" s="56"/>
      <c r="E25" s="27"/>
      <c r="F25" s="27"/>
      <c r="G25" s="29"/>
      <c r="H25" s="167"/>
      <c r="I25" s="27"/>
      <c r="J25" s="167"/>
      <c r="K25" s="28"/>
      <c r="N25" s="502"/>
      <c r="R25" s="558" t="s">
        <v>587</v>
      </c>
    </row>
    <row r="26" spans="1:18" s="12" customFormat="1" ht="12" customHeight="1" x14ac:dyDescent="0.2">
      <c r="A26" s="23">
        <v>10</v>
      </c>
      <c r="B26" s="694"/>
      <c r="C26" s="29"/>
      <c r="D26" s="694"/>
      <c r="E26" s="494"/>
      <c r="F26" s="129"/>
      <c r="G26" s="29"/>
      <c r="H26" s="153"/>
      <c r="I26" s="27"/>
      <c r="J26" s="704" t="str">
        <f>IF(N26=TRUE, "",VLOOKUP(D26,'Section B9'!$R$8:$T$34,3,FALSE))</f>
        <v/>
      </c>
      <c r="K26" s="28"/>
      <c r="N26" s="502" t="b">
        <f t="shared" si="0"/>
        <v>1</v>
      </c>
      <c r="R26" s="558" t="s">
        <v>588</v>
      </c>
    </row>
    <row r="27" spans="1:18" s="12" customFormat="1" ht="5.25" customHeight="1" x14ac:dyDescent="0.2">
      <c r="A27" s="23"/>
      <c r="B27" s="56"/>
      <c r="C27" s="29"/>
      <c r="D27" s="56"/>
      <c r="E27" s="27"/>
      <c r="F27" s="27"/>
      <c r="G27" s="29"/>
      <c r="H27" s="167"/>
      <c r="I27" s="27"/>
      <c r="J27" s="167"/>
      <c r="K27" s="28"/>
      <c r="N27" s="502"/>
    </row>
    <row r="28" spans="1:18" s="12" customFormat="1" ht="12" customHeight="1" x14ac:dyDescent="0.2">
      <c r="A28" s="23">
        <v>11</v>
      </c>
      <c r="B28" s="694"/>
      <c r="C28" s="29"/>
      <c r="D28" s="694"/>
      <c r="E28" s="494"/>
      <c r="F28" s="129"/>
      <c r="G28" s="29"/>
      <c r="H28" s="153"/>
      <c r="I28" s="27"/>
      <c r="J28" s="704" t="str">
        <f>IF(N28=TRUE, "",VLOOKUP(D28,'Section B9'!$R$8:$T$34,3,FALSE))</f>
        <v/>
      </c>
      <c r="K28" s="28"/>
      <c r="N28" s="502" t="b">
        <f t="shared" si="0"/>
        <v>1</v>
      </c>
    </row>
    <row r="29" spans="1:18" s="12" customFormat="1" ht="5.25" customHeight="1" x14ac:dyDescent="0.2">
      <c r="A29" s="23"/>
      <c r="B29" s="56"/>
      <c r="C29" s="29"/>
      <c r="D29" s="56"/>
      <c r="E29" s="27"/>
      <c r="F29" s="27"/>
      <c r="G29" s="29"/>
      <c r="H29" s="167"/>
      <c r="I29" s="27"/>
      <c r="J29" s="167"/>
      <c r="K29" s="28"/>
      <c r="N29" s="502"/>
    </row>
    <row r="30" spans="1:18" s="12" customFormat="1" ht="12" customHeight="1" x14ac:dyDescent="0.2">
      <c r="A30" s="23">
        <v>12</v>
      </c>
      <c r="B30" s="694"/>
      <c r="C30" s="29"/>
      <c r="D30" s="694"/>
      <c r="E30" s="494"/>
      <c r="F30" s="129"/>
      <c r="G30" s="29"/>
      <c r="H30" s="153"/>
      <c r="I30" s="27"/>
      <c r="J30" s="704" t="str">
        <f>IF(N30=TRUE, "",VLOOKUP(D30,'Section B9'!$R$8:$T$34,3,FALSE))</f>
        <v/>
      </c>
      <c r="K30" s="28"/>
      <c r="N30" s="502" t="b">
        <f t="shared" si="0"/>
        <v>1</v>
      </c>
    </row>
    <row r="31" spans="1:18" s="12" customFormat="1" ht="5.25" customHeight="1" x14ac:dyDescent="0.2">
      <c r="A31" s="23"/>
      <c r="B31" s="56"/>
      <c r="C31" s="29"/>
      <c r="D31" s="56"/>
      <c r="E31" s="27"/>
      <c r="F31" s="27"/>
      <c r="G31" s="29"/>
      <c r="H31" s="167"/>
      <c r="I31" s="27"/>
      <c r="J31" s="167"/>
      <c r="K31" s="28"/>
      <c r="N31" s="502"/>
    </row>
    <row r="32" spans="1:18" s="12" customFormat="1" ht="12" customHeight="1" x14ac:dyDescent="0.2">
      <c r="A32" s="23">
        <v>13</v>
      </c>
      <c r="B32" s="694"/>
      <c r="C32" s="29"/>
      <c r="D32" s="694"/>
      <c r="E32" s="494"/>
      <c r="F32" s="129"/>
      <c r="G32" s="29"/>
      <c r="H32" s="153"/>
      <c r="I32" s="27"/>
      <c r="J32" s="704" t="str">
        <f>IF(N32=TRUE, "",VLOOKUP(D32,'Section B9'!$R$8:$T$34,3,FALSE))</f>
        <v/>
      </c>
      <c r="K32" s="28"/>
      <c r="N32" s="502" t="b">
        <f t="shared" si="0"/>
        <v>1</v>
      </c>
    </row>
    <row r="33" spans="1:14" s="12" customFormat="1" ht="5.25" customHeight="1" x14ac:dyDescent="0.2">
      <c r="A33" s="23"/>
      <c r="B33" s="56"/>
      <c r="C33" s="29"/>
      <c r="D33" s="56"/>
      <c r="E33" s="27"/>
      <c r="F33" s="27"/>
      <c r="G33" s="29"/>
      <c r="H33" s="167"/>
      <c r="I33" s="27"/>
      <c r="J33" s="167"/>
      <c r="K33" s="28"/>
      <c r="N33" s="502"/>
    </row>
    <row r="34" spans="1:14" s="12" customFormat="1" ht="12" customHeight="1" x14ac:dyDescent="0.2">
      <c r="A34" s="23">
        <v>14</v>
      </c>
      <c r="B34" s="694"/>
      <c r="C34" s="29"/>
      <c r="D34" s="694"/>
      <c r="E34" s="494"/>
      <c r="F34" s="129"/>
      <c r="G34" s="29"/>
      <c r="H34" s="153"/>
      <c r="I34" s="27"/>
      <c r="J34" s="704" t="str">
        <f>IF(N34=TRUE, "",VLOOKUP(D34,'Section B9'!$R$8:$T$34,3,FALSE))</f>
        <v/>
      </c>
      <c r="K34" s="28"/>
      <c r="N34" s="502" t="b">
        <f t="shared" si="0"/>
        <v>1</v>
      </c>
    </row>
    <row r="35" spans="1:14" s="12" customFormat="1" ht="5.25" customHeight="1" x14ac:dyDescent="0.2">
      <c r="A35" s="23"/>
      <c r="B35" s="56"/>
      <c r="C35" s="29"/>
      <c r="D35" s="56"/>
      <c r="E35" s="27"/>
      <c r="F35" s="27"/>
      <c r="G35" s="29"/>
      <c r="H35" s="167"/>
      <c r="I35" s="27"/>
      <c r="J35" s="167"/>
      <c r="K35" s="28"/>
      <c r="N35" s="502"/>
    </row>
    <row r="36" spans="1:14" s="12" customFormat="1" ht="12" customHeight="1" x14ac:dyDescent="0.2">
      <c r="A36" s="23">
        <v>15</v>
      </c>
      <c r="B36" s="694"/>
      <c r="C36" s="29"/>
      <c r="D36" s="694"/>
      <c r="E36" s="494"/>
      <c r="F36" s="129"/>
      <c r="G36" s="29"/>
      <c r="H36" s="153"/>
      <c r="I36" s="27"/>
      <c r="J36" s="704" t="str">
        <f>IF(N36=TRUE, "",VLOOKUP(D36,'Section B9'!$R$8:$T$34,3,FALSE))</f>
        <v/>
      </c>
      <c r="K36" s="28"/>
      <c r="N36" s="502" t="b">
        <f t="shared" si="0"/>
        <v>1</v>
      </c>
    </row>
    <row r="37" spans="1:14" s="12" customFormat="1" ht="5.25" customHeight="1" x14ac:dyDescent="0.2">
      <c r="A37" s="23"/>
      <c r="B37" s="56"/>
      <c r="C37" s="29"/>
      <c r="D37" s="56"/>
      <c r="E37" s="27"/>
      <c r="F37" s="27"/>
      <c r="G37" s="29"/>
      <c r="H37" s="145"/>
      <c r="I37" s="27"/>
      <c r="J37" s="167"/>
      <c r="K37" s="28"/>
      <c r="N37" s="502"/>
    </row>
    <row r="38" spans="1:14" s="12" customFormat="1" ht="12" customHeight="1" x14ac:dyDescent="0.2">
      <c r="A38" s="23">
        <v>16</v>
      </c>
      <c r="B38" s="694"/>
      <c r="C38" s="29"/>
      <c r="D38" s="694"/>
      <c r="E38" s="494"/>
      <c r="F38" s="129"/>
      <c r="G38" s="29"/>
      <c r="H38" s="153"/>
      <c r="I38" s="27"/>
      <c r="J38" s="704" t="str">
        <f>IF(N38=TRUE, "",VLOOKUP(D38,'Section B9'!$R$8:$T$34,3,FALSE))</f>
        <v/>
      </c>
      <c r="K38" s="28"/>
      <c r="N38" s="502" t="b">
        <f t="shared" si="0"/>
        <v>1</v>
      </c>
    </row>
    <row r="39" spans="1:14" s="12" customFormat="1" ht="5.25" customHeight="1" x14ac:dyDescent="0.2">
      <c r="A39" s="23"/>
      <c r="B39" s="56"/>
      <c r="C39" s="29"/>
      <c r="D39" s="56"/>
      <c r="E39" s="27"/>
      <c r="F39" s="27"/>
      <c r="G39" s="29"/>
      <c r="H39" s="145"/>
      <c r="I39" s="27"/>
      <c r="J39" s="167"/>
      <c r="K39" s="28"/>
      <c r="N39" s="502"/>
    </row>
    <row r="40" spans="1:14" s="12" customFormat="1" ht="12" customHeight="1" x14ac:dyDescent="0.2">
      <c r="A40" s="23">
        <v>17</v>
      </c>
      <c r="B40" s="694"/>
      <c r="C40" s="29"/>
      <c r="D40" s="694"/>
      <c r="E40" s="494"/>
      <c r="F40" s="129"/>
      <c r="G40" s="29"/>
      <c r="H40" s="153"/>
      <c r="I40" s="27"/>
      <c r="J40" s="704" t="str">
        <f>IF(N40=TRUE, "",VLOOKUP(D40,'Section B9'!$R$8:$T$34,3,FALSE))</f>
        <v/>
      </c>
      <c r="K40" s="28"/>
      <c r="N40" s="502" t="b">
        <f t="shared" si="0"/>
        <v>1</v>
      </c>
    </row>
    <row r="41" spans="1:14" s="12" customFormat="1" ht="5.25" customHeight="1" x14ac:dyDescent="0.2">
      <c r="A41" s="23"/>
      <c r="B41" s="56"/>
      <c r="C41" s="29"/>
      <c r="D41" s="56"/>
      <c r="E41" s="27"/>
      <c r="F41" s="27"/>
      <c r="G41" s="29"/>
      <c r="H41" s="145"/>
      <c r="I41" s="27"/>
      <c r="J41" s="167"/>
      <c r="K41" s="28"/>
      <c r="N41" s="502"/>
    </row>
    <row r="42" spans="1:14" s="12" customFormat="1" ht="12" customHeight="1" x14ac:dyDescent="0.2">
      <c r="A42" s="23">
        <v>18</v>
      </c>
      <c r="B42" s="694"/>
      <c r="C42" s="29"/>
      <c r="D42" s="694"/>
      <c r="E42" s="494"/>
      <c r="F42" s="129"/>
      <c r="G42" s="29"/>
      <c r="H42" s="153"/>
      <c r="I42" s="27"/>
      <c r="J42" s="704" t="str">
        <f>IF(N42=TRUE, "",VLOOKUP(D42,'Section B9'!$R$8:$T$34,3,FALSE))</f>
        <v/>
      </c>
      <c r="K42" s="28"/>
      <c r="N42" s="502" t="b">
        <f t="shared" si="0"/>
        <v>1</v>
      </c>
    </row>
    <row r="43" spans="1:14" s="12" customFormat="1" ht="5.25" customHeight="1" x14ac:dyDescent="0.2">
      <c r="A43" s="23"/>
      <c r="B43" s="56"/>
      <c r="C43" s="29"/>
      <c r="D43" s="56"/>
      <c r="E43" s="27"/>
      <c r="F43" s="27"/>
      <c r="G43" s="29"/>
      <c r="H43" s="145"/>
      <c r="I43" s="27"/>
      <c r="J43" s="167"/>
      <c r="K43" s="28"/>
      <c r="N43" s="502"/>
    </row>
    <row r="44" spans="1:14" s="12" customFormat="1" ht="12" customHeight="1" x14ac:dyDescent="0.2">
      <c r="A44" s="23">
        <v>19</v>
      </c>
      <c r="B44" s="694"/>
      <c r="C44" s="29"/>
      <c r="D44" s="694"/>
      <c r="E44" s="494"/>
      <c r="F44" s="129"/>
      <c r="G44" s="29"/>
      <c r="H44" s="153"/>
      <c r="I44" s="27"/>
      <c r="J44" s="704" t="str">
        <f>IF(N44=TRUE, "",VLOOKUP(D44,'Section B9'!$R$8:$T$34,3,FALSE))</f>
        <v/>
      </c>
      <c r="K44" s="28"/>
      <c r="N44" s="502" t="b">
        <f t="shared" si="0"/>
        <v>1</v>
      </c>
    </row>
    <row r="45" spans="1:14" s="12" customFormat="1" ht="5.25" customHeight="1" x14ac:dyDescent="0.2">
      <c r="A45" s="23"/>
      <c r="B45" s="56"/>
      <c r="C45" s="29"/>
      <c r="D45" s="56"/>
      <c r="E45" s="27"/>
      <c r="F45" s="27"/>
      <c r="G45" s="29"/>
      <c r="H45" s="145"/>
      <c r="I45" s="27"/>
      <c r="J45" s="167"/>
      <c r="K45" s="28"/>
      <c r="N45" s="502"/>
    </row>
    <row r="46" spans="1:14" s="12" customFormat="1" ht="12.75" customHeight="1" x14ac:dyDescent="0.2">
      <c r="A46" s="23">
        <v>20</v>
      </c>
      <c r="B46" s="694"/>
      <c r="C46" s="29"/>
      <c r="D46" s="694"/>
      <c r="E46" s="494"/>
      <c r="F46" s="129"/>
      <c r="G46" s="29"/>
      <c r="H46" s="153"/>
      <c r="I46" s="27"/>
      <c r="J46" s="704" t="str">
        <f>IF(N46=TRUE, "",VLOOKUP(D46,'Section B9'!$R$8:$T$34,3,FALSE))</f>
        <v/>
      </c>
      <c r="K46" s="28"/>
      <c r="N46" s="502" t="b">
        <f t="shared" si="0"/>
        <v>1</v>
      </c>
    </row>
    <row r="47" spans="1:14" s="12" customFormat="1" ht="5.25" customHeight="1" x14ac:dyDescent="0.2">
      <c r="A47" s="23"/>
      <c r="B47" s="59"/>
      <c r="C47" s="29"/>
      <c r="D47" s="59"/>
      <c r="E47" s="27"/>
      <c r="F47" s="27"/>
      <c r="G47" s="29"/>
      <c r="H47" s="145"/>
      <c r="I47" s="27"/>
      <c r="J47" s="27"/>
      <c r="K47" s="28"/>
      <c r="N47" s="502"/>
    </row>
    <row r="48" spans="1:14" s="12" customFormat="1" ht="5.25" customHeight="1" x14ac:dyDescent="0.2">
      <c r="A48" s="23"/>
      <c r="B48" s="57"/>
      <c r="C48" s="114"/>
      <c r="D48" s="57"/>
      <c r="E48" s="57"/>
      <c r="F48" s="100"/>
      <c r="G48" s="114"/>
      <c r="H48" s="168"/>
      <c r="I48" s="57"/>
      <c r="J48" s="57"/>
      <c r="K48" s="28"/>
      <c r="N48" s="502"/>
    </row>
    <row r="49" spans="1:14" s="12" customFormat="1" ht="11.25" customHeight="1" x14ac:dyDescent="0.2">
      <c r="A49" s="23"/>
      <c r="B49" s="27"/>
      <c r="C49" s="87"/>
      <c r="D49" s="27"/>
      <c r="E49" s="27"/>
      <c r="F49" s="69"/>
      <c r="G49" s="87"/>
      <c r="H49" s="167"/>
      <c r="I49" s="27"/>
      <c r="J49" s="27"/>
      <c r="K49" s="28"/>
      <c r="N49" s="502"/>
    </row>
    <row r="50" spans="1:14" s="12" customFormat="1" ht="11.25" customHeight="1" x14ac:dyDescent="0.2">
      <c r="A50" s="23"/>
      <c r="B50" s="27"/>
      <c r="C50" s="87"/>
      <c r="D50" s="27"/>
      <c r="E50" s="27"/>
      <c r="F50" s="69"/>
      <c r="G50" s="87"/>
      <c r="H50" s="167"/>
      <c r="I50" s="27"/>
      <c r="J50" s="27"/>
      <c r="K50" s="28"/>
      <c r="N50" s="502"/>
    </row>
    <row r="51" spans="1:14" s="12" customFormat="1" ht="11.25" customHeight="1" x14ac:dyDescent="0.2">
      <c r="A51" s="23"/>
      <c r="B51" s="27"/>
      <c r="C51" s="87"/>
      <c r="D51" s="27"/>
      <c r="E51" s="27"/>
      <c r="F51" s="69"/>
      <c r="G51" s="87"/>
      <c r="H51" s="167"/>
      <c r="I51" s="27"/>
      <c r="J51" s="27"/>
      <c r="K51" s="28"/>
      <c r="N51" s="502"/>
    </row>
    <row r="52" spans="1:14" s="12" customFormat="1" ht="11.25" customHeight="1" x14ac:dyDescent="0.2">
      <c r="A52" s="23"/>
      <c r="B52" s="27"/>
      <c r="C52" s="87"/>
      <c r="D52" s="27"/>
      <c r="E52" s="27"/>
      <c r="F52" s="69"/>
      <c r="G52" s="87"/>
      <c r="H52" s="167"/>
      <c r="I52" s="27"/>
      <c r="J52" s="27"/>
      <c r="K52" s="28"/>
      <c r="N52" s="502"/>
    </row>
    <row r="53" spans="1:14" s="12" customFormat="1" ht="11.25" customHeight="1" x14ac:dyDescent="0.2">
      <c r="A53" s="23"/>
      <c r="B53" s="27"/>
      <c r="C53" s="87"/>
      <c r="D53" s="27"/>
      <c r="E53" s="27"/>
      <c r="F53" s="69"/>
      <c r="G53" s="87"/>
      <c r="H53" s="167"/>
      <c r="I53" s="27"/>
      <c r="J53" s="27"/>
      <c r="K53" s="28"/>
      <c r="N53" s="502"/>
    </row>
    <row r="54" spans="1:14" s="12" customFormat="1" ht="11.25" customHeight="1" x14ac:dyDescent="0.2">
      <c r="A54" s="23"/>
      <c r="B54" s="27"/>
      <c r="C54" s="87"/>
      <c r="D54" s="27"/>
      <c r="E54" s="27"/>
      <c r="F54" s="69"/>
      <c r="G54" s="87"/>
      <c r="H54" s="167"/>
      <c r="I54" s="27"/>
      <c r="J54" s="27"/>
      <c r="K54" s="28"/>
      <c r="N54" s="502"/>
    </row>
    <row r="55" spans="1:14" s="12" customFormat="1" ht="11.25" customHeight="1" x14ac:dyDescent="0.2">
      <c r="A55" s="23"/>
      <c r="B55" s="27"/>
      <c r="C55" s="87"/>
      <c r="D55" s="27"/>
      <c r="E55" s="27"/>
      <c r="F55" s="69"/>
      <c r="G55" s="87"/>
      <c r="H55" s="167"/>
      <c r="I55" s="27"/>
      <c r="J55" s="27"/>
      <c r="K55" s="28"/>
      <c r="N55" s="502"/>
    </row>
    <row r="56" spans="1:14" s="12" customFormat="1" ht="11.25" customHeight="1" x14ac:dyDescent="0.2">
      <c r="A56" s="23"/>
      <c r="B56" s="27"/>
      <c r="C56" s="87"/>
      <c r="D56" s="27"/>
      <c r="E56" s="27"/>
      <c r="F56" s="69"/>
      <c r="G56" s="87"/>
      <c r="H56" s="167"/>
      <c r="I56" s="27"/>
      <c r="J56" s="27"/>
      <c r="K56" s="28"/>
      <c r="N56" s="502"/>
    </row>
    <row r="57" spans="1:14" ht="3" customHeight="1" x14ac:dyDescent="0.2">
      <c r="A57" s="89"/>
      <c r="B57" s="27"/>
      <c r="C57" s="27"/>
      <c r="D57" s="27"/>
      <c r="E57" s="27"/>
      <c r="F57" s="27"/>
      <c r="G57" s="27"/>
      <c r="H57" s="145"/>
      <c r="I57" s="27"/>
      <c r="J57" s="27"/>
      <c r="K57" s="28"/>
    </row>
    <row r="58" spans="1:14" ht="13.5" thickBot="1" x14ac:dyDescent="0.25">
      <c r="A58" s="121"/>
      <c r="B58" s="653" t="str">
        <f>LEFT(CONCATENATE(Submission!$C$15," - ", 'Section A1'!$B$5),95)</f>
        <v xml:space="preserve"> - </v>
      </c>
      <c r="C58" s="705"/>
      <c r="D58" s="705"/>
      <c r="E58" s="705"/>
      <c r="F58" s="705"/>
      <c r="G58" s="705"/>
      <c r="H58" s="705"/>
      <c r="I58" s="705"/>
      <c r="J58" s="705"/>
      <c r="K58" s="248"/>
    </row>
  </sheetData>
  <sheetProtection password="EBAD" sheet="1"/>
  <mergeCells count="1">
    <mergeCell ref="A1:K1"/>
  </mergeCells>
  <dataValidations count="2">
    <dataValidation type="list" allowBlank="1" showInputMessage="1" showErrorMessage="1" prompt="Select the fuel" sqref="D10 D12 D14 D16 D18 D20 D22 D24 D26 D28 D30 D32 D34 D36 D38 D40 D42 D44 D46 D8">
      <formula1>LevyFuels</formula1>
    </dataValidation>
    <dataValidation type="list" allowBlank="1" showInputMessage="1" showErrorMessage="1" prompt="Select the fuel" sqref="B8:B46">
      <formula1>$M$8:$M$9</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5889" r:id="rId4" name="Check Box 1">
              <controlPr defaultSize="0" autoFill="0" autoLine="0" autoPict="0">
                <anchor moveWithCells="1">
                  <from>
                    <xdr:col>4</xdr:col>
                    <xdr:colOff>66675</xdr:colOff>
                    <xdr:row>6</xdr:row>
                    <xdr:rowOff>257175</xdr:rowOff>
                  </from>
                  <to>
                    <xdr:col>5</xdr:col>
                    <xdr:colOff>57150</xdr:colOff>
                    <xdr:row>8</xdr:row>
                    <xdr:rowOff>28575</xdr:rowOff>
                  </to>
                </anchor>
              </controlPr>
            </control>
          </mc:Choice>
        </mc:AlternateContent>
        <mc:AlternateContent xmlns:mc="http://schemas.openxmlformats.org/markup-compatibility/2006">
          <mc:Choice Requires="x14">
            <control shapeId="165890" r:id="rId5" name="Check Box 2">
              <controlPr defaultSize="0" autoFill="0" autoLine="0" autoPict="0">
                <anchor moveWithCells="1">
                  <from>
                    <xdr:col>4</xdr:col>
                    <xdr:colOff>66675</xdr:colOff>
                    <xdr:row>8</xdr:row>
                    <xdr:rowOff>38100</xdr:rowOff>
                  </from>
                  <to>
                    <xdr:col>5</xdr:col>
                    <xdr:colOff>57150</xdr:colOff>
                    <xdr:row>10</xdr:row>
                    <xdr:rowOff>38100</xdr:rowOff>
                  </to>
                </anchor>
              </controlPr>
            </control>
          </mc:Choice>
        </mc:AlternateContent>
        <mc:AlternateContent xmlns:mc="http://schemas.openxmlformats.org/markup-compatibility/2006">
          <mc:Choice Requires="x14">
            <control shapeId="165891" r:id="rId6" name="Check Box 3">
              <controlPr defaultSize="0" autoFill="0" autoLine="0" autoPict="0">
                <anchor moveWithCells="1">
                  <from>
                    <xdr:col>4</xdr:col>
                    <xdr:colOff>66675</xdr:colOff>
                    <xdr:row>10</xdr:row>
                    <xdr:rowOff>38100</xdr:rowOff>
                  </from>
                  <to>
                    <xdr:col>5</xdr:col>
                    <xdr:colOff>57150</xdr:colOff>
                    <xdr:row>12</xdr:row>
                    <xdr:rowOff>38100</xdr:rowOff>
                  </to>
                </anchor>
              </controlPr>
            </control>
          </mc:Choice>
        </mc:AlternateContent>
        <mc:AlternateContent xmlns:mc="http://schemas.openxmlformats.org/markup-compatibility/2006">
          <mc:Choice Requires="x14">
            <control shapeId="165892" r:id="rId7" name="Check Box 4">
              <controlPr defaultSize="0" autoFill="0" autoLine="0" autoPict="0">
                <anchor moveWithCells="1">
                  <from>
                    <xdr:col>4</xdr:col>
                    <xdr:colOff>66675</xdr:colOff>
                    <xdr:row>12</xdr:row>
                    <xdr:rowOff>38100</xdr:rowOff>
                  </from>
                  <to>
                    <xdr:col>5</xdr:col>
                    <xdr:colOff>57150</xdr:colOff>
                    <xdr:row>14</xdr:row>
                    <xdr:rowOff>38100</xdr:rowOff>
                  </to>
                </anchor>
              </controlPr>
            </control>
          </mc:Choice>
        </mc:AlternateContent>
        <mc:AlternateContent xmlns:mc="http://schemas.openxmlformats.org/markup-compatibility/2006">
          <mc:Choice Requires="x14">
            <control shapeId="165893" r:id="rId8" name="Check Box 5">
              <controlPr defaultSize="0" autoFill="0" autoLine="0" autoPict="0">
                <anchor moveWithCells="1">
                  <from>
                    <xdr:col>4</xdr:col>
                    <xdr:colOff>66675</xdr:colOff>
                    <xdr:row>14</xdr:row>
                    <xdr:rowOff>38100</xdr:rowOff>
                  </from>
                  <to>
                    <xdr:col>5</xdr:col>
                    <xdr:colOff>57150</xdr:colOff>
                    <xdr:row>16</xdr:row>
                    <xdr:rowOff>38100</xdr:rowOff>
                  </to>
                </anchor>
              </controlPr>
            </control>
          </mc:Choice>
        </mc:AlternateContent>
        <mc:AlternateContent xmlns:mc="http://schemas.openxmlformats.org/markup-compatibility/2006">
          <mc:Choice Requires="x14">
            <control shapeId="165894" r:id="rId9" name="Check Box 6">
              <controlPr defaultSize="0" autoFill="0" autoLine="0" autoPict="0">
                <anchor moveWithCells="1">
                  <from>
                    <xdr:col>4</xdr:col>
                    <xdr:colOff>66675</xdr:colOff>
                    <xdr:row>16</xdr:row>
                    <xdr:rowOff>38100</xdr:rowOff>
                  </from>
                  <to>
                    <xdr:col>5</xdr:col>
                    <xdr:colOff>57150</xdr:colOff>
                    <xdr:row>18</xdr:row>
                    <xdr:rowOff>47625</xdr:rowOff>
                  </to>
                </anchor>
              </controlPr>
            </control>
          </mc:Choice>
        </mc:AlternateContent>
        <mc:AlternateContent xmlns:mc="http://schemas.openxmlformats.org/markup-compatibility/2006">
          <mc:Choice Requires="x14">
            <control shapeId="165895" r:id="rId10" name="Check Box 7">
              <controlPr defaultSize="0" autoFill="0" autoLine="0" autoPict="0">
                <anchor moveWithCells="1">
                  <from>
                    <xdr:col>4</xdr:col>
                    <xdr:colOff>66675</xdr:colOff>
                    <xdr:row>18</xdr:row>
                    <xdr:rowOff>38100</xdr:rowOff>
                  </from>
                  <to>
                    <xdr:col>5</xdr:col>
                    <xdr:colOff>57150</xdr:colOff>
                    <xdr:row>20</xdr:row>
                    <xdr:rowOff>28575</xdr:rowOff>
                  </to>
                </anchor>
              </controlPr>
            </control>
          </mc:Choice>
        </mc:AlternateContent>
        <mc:AlternateContent xmlns:mc="http://schemas.openxmlformats.org/markup-compatibility/2006">
          <mc:Choice Requires="x14">
            <control shapeId="165896" r:id="rId11" name="Check Box 8">
              <controlPr defaultSize="0" autoFill="0" autoLine="0" autoPict="0">
                <anchor moveWithCells="1">
                  <from>
                    <xdr:col>4</xdr:col>
                    <xdr:colOff>66675</xdr:colOff>
                    <xdr:row>20</xdr:row>
                    <xdr:rowOff>38100</xdr:rowOff>
                  </from>
                  <to>
                    <xdr:col>5</xdr:col>
                    <xdr:colOff>57150</xdr:colOff>
                    <xdr:row>22</xdr:row>
                    <xdr:rowOff>38100</xdr:rowOff>
                  </to>
                </anchor>
              </controlPr>
            </control>
          </mc:Choice>
        </mc:AlternateContent>
        <mc:AlternateContent xmlns:mc="http://schemas.openxmlformats.org/markup-compatibility/2006">
          <mc:Choice Requires="x14">
            <control shapeId="165898" r:id="rId12" name="Check Box 10">
              <controlPr defaultSize="0" autoFill="0" autoLine="0" autoPict="0">
                <anchor moveWithCells="1">
                  <from>
                    <xdr:col>4</xdr:col>
                    <xdr:colOff>66675</xdr:colOff>
                    <xdr:row>22</xdr:row>
                    <xdr:rowOff>38100</xdr:rowOff>
                  </from>
                  <to>
                    <xdr:col>5</xdr:col>
                    <xdr:colOff>57150</xdr:colOff>
                    <xdr:row>24</xdr:row>
                    <xdr:rowOff>38100</xdr:rowOff>
                  </to>
                </anchor>
              </controlPr>
            </control>
          </mc:Choice>
        </mc:AlternateContent>
        <mc:AlternateContent xmlns:mc="http://schemas.openxmlformats.org/markup-compatibility/2006">
          <mc:Choice Requires="x14">
            <control shapeId="165899" r:id="rId13" name="Check Box 11">
              <controlPr defaultSize="0" autoFill="0" autoLine="0" autoPict="0">
                <anchor moveWithCells="1">
                  <from>
                    <xdr:col>4</xdr:col>
                    <xdr:colOff>66675</xdr:colOff>
                    <xdr:row>24</xdr:row>
                    <xdr:rowOff>38100</xdr:rowOff>
                  </from>
                  <to>
                    <xdr:col>5</xdr:col>
                    <xdr:colOff>57150</xdr:colOff>
                    <xdr:row>26</xdr:row>
                    <xdr:rowOff>38100</xdr:rowOff>
                  </to>
                </anchor>
              </controlPr>
            </control>
          </mc:Choice>
        </mc:AlternateContent>
        <mc:AlternateContent xmlns:mc="http://schemas.openxmlformats.org/markup-compatibility/2006">
          <mc:Choice Requires="x14">
            <control shapeId="165900" r:id="rId14" name="Check Box 12">
              <controlPr defaultSize="0" autoFill="0" autoLine="0" autoPict="0">
                <anchor moveWithCells="1">
                  <from>
                    <xdr:col>4</xdr:col>
                    <xdr:colOff>66675</xdr:colOff>
                    <xdr:row>32</xdr:row>
                    <xdr:rowOff>38100</xdr:rowOff>
                  </from>
                  <to>
                    <xdr:col>5</xdr:col>
                    <xdr:colOff>57150</xdr:colOff>
                    <xdr:row>34</xdr:row>
                    <xdr:rowOff>38100</xdr:rowOff>
                  </to>
                </anchor>
              </controlPr>
            </control>
          </mc:Choice>
        </mc:AlternateContent>
        <mc:AlternateContent xmlns:mc="http://schemas.openxmlformats.org/markup-compatibility/2006">
          <mc:Choice Requires="x14">
            <control shapeId="165901" r:id="rId15" name="Check Box 13">
              <controlPr defaultSize="0" autoFill="0" autoLine="0" autoPict="0">
                <anchor moveWithCells="1">
                  <from>
                    <xdr:col>4</xdr:col>
                    <xdr:colOff>66675</xdr:colOff>
                    <xdr:row>34</xdr:row>
                    <xdr:rowOff>38100</xdr:rowOff>
                  </from>
                  <to>
                    <xdr:col>5</xdr:col>
                    <xdr:colOff>57150</xdr:colOff>
                    <xdr:row>36</xdr:row>
                    <xdr:rowOff>38100</xdr:rowOff>
                  </to>
                </anchor>
              </controlPr>
            </control>
          </mc:Choice>
        </mc:AlternateContent>
        <mc:AlternateContent xmlns:mc="http://schemas.openxmlformats.org/markup-compatibility/2006">
          <mc:Choice Requires="x14">
            <control shapeId="165903" r:id="rId16" name="Check Box 15">
              <controlPr defaultSize="0" autoFill="0" autoLine="0" autoPict="0">
                <anchor moveWithCells="1">
                  <from>
                    <xdr:col>4</xdr:col>
                    <xdr:colOff>66675</xdr:colOff>
                    <xdr:row>36</xdr:row>
                    <xdr:rowOff>38100</xdr:rowOff>
                  </from>
                  <to>
                    <xdr:col>5</xdr:col>
                    <xdr:colOff>57150</xdr:colOff>
                    <xdr:row>38</xdr:row>
                    <xdr:rowOff>38100</xdr:rowOff>
                  </to>
                </anchor>
              </controlPr>
            </control>
          </mc:Choice>
        </mc:AlternateContent>
        <mc:AlternateContent xmlns:mc="http://schemas.openxmlformats.org/markup-compatibility/2006">
          <mc:Choice Requires="x14">
            <control shapeId="165904" r:id="rId17" name="Check Box 16">
              <controlPr defaultSize="0" autoFill="0" autoLine="0" autoPict="0">
                <anchor moveWithCells="1">
                  <from>
                    <xdr:col>4</xdr:col>
                    <xdr:colOff>66675</xdr:colOff>
                    <xdr:row>38</xdr:row>
                    <xdr:rowOff>38100</xdr:rowOff>
                  </from>
                  <to>
                    <xdr:col>5</xdr:col>
                    <xdr:colOff>57150</xdr:colOff>
                    <xdr:row>40</xdr:row>
                    <xdr:rowOff>38100</xdr:rowOff>
                  </to>
                </anchor>
              </controlPr>
            </control>
          </mc:Choice>
        </mc:AlternateContent>
        <mc:AlternateContent xmlns:mc="http://schemas.openxmlformats.org/markup-compatibility/2006">
          <mc:Choice Requires="x14">
            <control shapeId="165905" r:id="rId18" name="Check Box 17">
              <controlPr defaultSize="0" autoFill="0" autoLine="0" autoPict="0">
                <anchor moveWithCells="1">
                  <from>
                    <xdr:col>4</xdr:col>
                    <xdr:colOff>66675</xdr:colOff>
                    <xdr:row>40</xdr:row>
                    <xdr:rowOff>38100</xdr:rowOff>
                  </from>
                  <to>
                    <xdr:col>5</xdr:col>
                    <xdr:colOff>57150</xdr:colOff>
                    <xdr:row>42</xdr:row>
                    <xdr:rowOff>38100</xdr:rowOff>
                  </to>
                </anchor>
              </controlPr>
            </control>
          </mc:Choice>
        </mc:AlternateContent>
        <mc:AlternateContent xmlns:mc="http://schemas.openxmlformats.org/markup-compatibility/2006">
          <mc:Choice Requires="x14">
            <control shapeId="165906" r:id="rId19" name="Check Box 18">
              <controlPr defaultSize="0" autoFill="0" autoLine="0" autoPict="0">
                <anchor moveWithCells="1">
                  <from>
                    <xdr:col>4</xdr:col>
                    <xdr:colOff>66675</xdr:colOff>
                    <xdr:row>44</xdr:row>
                    <xdr:rowOff>38100</xdr:rowOff>
                  </from>
                  <to>
                    <xdr:col>5</xdr:col>
                    <xdr:colOff>57150</xdr:colOff>
                    <xdr:row>46</xdr:row>
                    <xdr:rowOff>28575</xdr:rowOff>
                  </to>
                </anchor>
              </controlPr>
            </control>
          </mc:Choice>
        </mc:AlternateContent>
        <mc:AlternateContent xmlns:mc="http://schemas.openxmlformats.org/markup-compatibility/2006">
          <mc:Choice Requires="x14">
            <control shapeId="165907" r:id="rId20" name="Check Box 19">
              <controlPr defaultSize="0" autoFill="0" autoLine="0" autoPict="0">
                <anchor moveWithCells="1">
                  <from>
                    <xdr:col>4</xdr:col>
                    <xdr:colOff>66675</xdr:colOff>
                    <xdr:row>26</xdr:row>
                    <xdr:rowOff>38100</xdr:rowOff>
                  </from>
                  <to>
                    <xdr:col>5</xdr:col>
                    <xdr:colOff>57150</xdr:colOff>
                    <xdr:row>28</xdr:row>
                    <xdr:rowOff>38100</xdr:rowOff>
                  </to>
                </anchor>
              </controlPr>
            </control>
          </mc:Choice>
        </mc:AlternateContent>
        <mc:AlternateContent xmlns:mc="http://schemas.openxmlformats.org/markup-compatibility/2006">
          <mc:Choice Requires="x14">
            <control shapeId="165908" r:id="rId21" name="Check Box 20">
              <controlPr defaultSize="0" autoFill="0" autoLine="0" autoPict="0">
                <anchor moveWithCells="1">
                  <from>
                    <xdr:col>4</xdr:col>
                    <xdr:colOff>66675</xdr:colOff>
                    <xdr:row>28</xdr:row>
                    <xdr:rowOff>38100</xdr:rowOff>
                  </from>
                  <to>
                    <xdr:col>5</xdr:col>
                    <xdr:colOff>57150</xdr:colOff>
                    <xdr:row>30</xdr:row>
                    <xdr:rowOff>38100</xdr:rowOff>
                  </to>
                </anchor>
              </controlPr>
            </control>
          </mc:Choice>
        </mc:AlternateContent>
        <mc:AlternateContent xmlns:mc="http://schemas.openxmlformats.org/markup-compatibility/2006">
          <mc:Choice Requires="x14">
            <control shapeId="165909" r:id="rId22" name="Check Box 21">
              <controlPr defaultSize="0" autoFill="0" autoLine="0" autoPict="0">
                <anchor moveWithCells="1">
                  <from>
                    <xdr:col>4</xdr:col>
                    <xdr:colOff>66675</xdr:colOff>
                    <xdr:row>30</xdr:row>
                    <xdr:rowOff>38100</xdr:rowOff>
                  </from>
                  <to>
                    <xdr:col>5</xdr:col>
                    <xdr:colOff>57150</xdr:colOff>
                    <xdr:row>32</xdr:row>
                    <xdr:rowOff>38100</xdr:rowOff>
                  </to>
                </anchor>
              </controlPr>
            </control>
          </mc:Choice>
        </mc:AlternateContent>
        <mc:AlternateContent xmlns:mc="http://schemas.openxmlformats.org/markup-compatibility/2006">
          <mc:Choice Requires="x14">
            <control shapeId="165910" r:id="rId23" name="Check Box 22">
              <controlPr defaultSize="0" autoFill="0" autoLine="0" autoPict="0">
                <anchor moveWithCells="1">
                  <from>
                    <xdr:col>4</xdr:col>
                    <xdr:colOff>66675</xdr:colOff>
                    <xdr:row>42</xdr:row>
                    <xdr:rowOff>38100</xdr:rowOff>
                  </from>
                  <to>
                    <xdr:col>5</xdr:col>
                    <xdr:colOff>57150</xdr:colOff>
                    <xdr:row>44</xdr:row>
                    <xdr:rowOff>38100</xdr:rowOff>
                  </to>
                </anchor>
              </controlPr>
            </control>
          </mc:Choice>
        </mc:AlternateContent>
        <mc:AlternateContent xmlns:mc="http://schemas.openxmlformats.org/markup-compatibility/2006">
          <mc:Choice Requires="x14">
            <control shapeId="165935" r:id="rId24" name="Check Box 47">
              <controlPr defaultSize="0" autoFill="0" autoLine="0" autoPict="0">
                <anchor moveWithCells="1">
                  <from>
                    <xdr:col>4</xdr:col>
                    <xdr:colOff>66675</xdr:colOff>
                    <xdr:row>6</xdr:row>
                    <xdr:rowOff>257175</xdr:rowOff>
                  </from>
                  <to>
                    <xdr:col>5</xdr:col>
                    <xdr:colOff>57150</xdr:colOff>
                    <xdr:row>8</xdr:row>
                    <xdr:rowOff>28575</xdr:rowOff>
                  </to>
                </anchor>
              </controlPr>
            </control>
          </mc:Choice>
        </mc:AlternateContent>
        <mc:AlternateContent xmlns:mc="http://schemas.openxmlformats.org/markup-compatibility/2006">
          <mc:Choice Requires="x14">
            <control shapeId="165936" r:id="rId25" name="Check Box 48">
              <controlPr defaultSize="0" autoFill="0" autoLine="0" autoPict="0">
                <anchor moveWithCells="1">
                  <from>
                    <xdr:col>4</xdr:col>
                    <xdr:colOff>66675</xdr:colOff>
                    <xdr:row>8</xdr:row>
                    <xdr:rowOff>38100</xdr:rowOff>
                  </from>
                  <to>
                    <xdr:col>5</xdr:col>
                    <xdr:colOff>57150</xdr:colOff>
                    <xdr:row>10</xdr:row>
                    <xdr:rowOff>38100</xdr:rowOff>
                  </to>
                </anchor>
              </controlPr>
            </control>
          </mc:Choice>
        </mc:AlternateContent>
        <mc:AlternateContent xmlns:mc="http://schemas.openxmlformats.org/markup-compatibility/2006">
          <mc:Choice Requires="x14">
            <control shapeId="165937" r:id="rId26" name="Check Box 49">
              <controlPr defaultSize="0" autoFill="0" autoLine="0" autoPict="0">
                <anchor moveWithCells="1">
                  <from>
                    <xdr:col>4</xdr:col>
                    <xdr:colOff>66675</xdr:colOff>
                    <xdr:row>10</xdr:row>
                    <xdr:rowOff>38100</xdr:rowOff>
                  </from>
                  <to>
                    <xdr:col>5</xdr:col>
                    <xdr:colOff>57150</xdr:colOff>
                    <xdr:row>12</xdr:row>
                    <xdr:rowOff>38100</xdr:rowOff>
                  </to>
                </anchor>
              </controlPr>
            </control>
          </mc:Choice>
        </mc:AlternateContent>
        <mc:AlternateContent xmlns:mc="http://schemas.openxmlformats.org/markup-compatibility/2006">
          <mc:Choice Requires="x14">
            <control shapeId="165938" r:id="rId27" name="Check Box 50">
              <controlPr defaultSize="0" autoFill="0" autoLine="0" autoPict="0">
                <anchor moveWithCells="1">
                  <from>
                    <xdr:col>4</xdr:col>
                    <xdr:colOff>66675</xdr:colOff>
                    <xdr:row>12</xdr:row>
                    <xdr:rowOff>38100</xdr:rowOff>
                  </from>
                  <to>
                    <xdr:col>5</xdr:col>
                    <xdr:colOff>57150</xdr:colOff>
                    <xdr:row>14</xdr:row>
                    <xdr:rowOff>38100</xdr:rowOff>
                  </to>
                </anchor>
              </controlPr>
            </control>
          </mc:Choice>
        </mc:AlternateContent>
        <mc:AlternateContent xmlns:mc="http://schemas.openxmlformats.org/markup-compatibility/2006">
          <mc:Choice Requires="x14">
            <control shapeId="165939" r:id="rId28" name="Check Box 51">
              <controlPr defaultSize="0" autoFill="0" autoLine="0" autoPict="0">
                <anchor moveWithCells="1">
                  <from>
                    <xdr:col>4</xdr:col>
                    <xdr:colOff>66675</xdr:colOff>
                    <xdr:row>14</xdr:row>
                    <xdr:rowOff>38100</xdr:rowOff>
                  </from>
                  <to>
                    <xdr:col>5</xdr:col>
                    <xdr:colOff>57150</xdr:colOff>
                    <xdr:row>16</xdr:row>
                    <xdr:rowOff>38100</xdr:rowOff>
                  </to>
                </anchor>
              </controlPr>
            </control>
          </mc:Choice>
        </mc:AlternateContent>
        <mc:AlternateContent xmlns:mc="http://schemas.openxmlformats.org/markup-compatibility/2006">
          <mc:Choice Requires="x14">
            <control shapeId="165940" r:id="rId29" name="Check Box 52">
              <controlPr defaultSize="0" autoFill="0" autoLine="0" autoPict="0">
                <anchor moveWithCells="1">
                  <from>
                    <xdr:col>4</xdr:col>
                    <xdr:colOff>66675</xdr:colOff>
                    <xdr:row>16</xdr:row>
                    <xdr:rowOff>38100</xdr:rowOff>
                  </from>
                  <to>
                    <xdr:col>5</xdr:col>
                    <xdr:colOff>57150</xdr:colOff>
                    <xdr:row>18</xdr:row>
                    <xdr:rowOff>47625</xdr:rowOff>
                  </to>
                </anchor>
              </controlPr>
            </control>
          </mc:Choice>
        </mc:AlternateContent>
        <mc:AlternateContent xmlns:mc="http://schemas.openxmlformats.org/markup-compatibility/2006">
          <mc:Choice Requires="x14">
            <control shapeId="165941" r:id="rId30" name="Check Box 53">
              <controlPr defaultSize="0" autoFill="0" autoLine="0" autoPict="0">
                <anchor moveWithCells="1">
                  <from>
                    <xdr:col>4</xdr:col>
                    <xdr:colOff>66675</xdr:colOff>
                    <xdr:row>18</xdr:row>
                    <xdr:rowOff>38100</xdr:rowOff>
                  </from>
                  <to>
                    <xdr:col>5</xdr:col>
                    <xdr:colOff>57150</xdr:colOff>
                    <xdr:row>20</xdr:row>
                    <xdr:rowOff>28575</xdr:rowOff>
                  </to>
                </anchor>
              </controlPr>
            </control>
          </mc:Choice>
        </mc:AlternateContent>
        <mc:AlternateContent xmlns:mc="http://schemas.openxmlformats.org/markup-compatibility/2006">
          <mc:Choice Requires="x14">
            <control shapeId="165942" r:id="rId31" name="Check Box 54">
              <controlPr defaultSize="0" autoFill="0" autoLine="0" autoPict="0">
                <anchor moveWithCells="1">
                  <from>
                    <xdr:col>4</xdr:col>
                    <xdr:colOff>66675</xdr:colOff>
                    <xdr:row>20</xdr:row>
                    <xdr:rowOff>38100</xdr:rowOff>
                  </from>
                  <to>
                    <xdr:col>5</xdr:col>
                    <xdr:colOff>57150</xdr:colOff>
                    <xdr:row>22</xdr:row>
                    <xdr:rowOff>38100</xdr:rowOff>
                  </to>
                </anchor>
              </controlPr>
            </control>
          </mc:Choice>
        </mc:AlternateContent>
        <mc:AlternateContent xmlns:mc="http://schemas.openxmlformats.org/markup-compatibility/2006">
          <mc:Choice Requires="x14">
            <control shapeId="165943" r:id="rId32" name="Check Box 55">
              <controlPr defaultSize="0" autoFill="0" autoLine="0" autoPict="0">
                <anchor moveWithCells="1">
                  <from>
                    <xdr:col>4</xdr:col>
                    <xdr:colOff>66675</xdr:colOff>
                    <xdr:row>22</xdr:row>
                    <xdr:rowOff>38100</xdr:rowOff>
                  </from>
                  <to>
                    <xdr:col>5</xdr:col>
                    <xdr:colOff>57150</xdr:colOff>
                    <xdr:row>24</xdr:row>
                    <xdr:rowOff>38100</xdr:rowOff>
                  </to>
                </anchor>
              </controlPr>
            </control>
          </mc:Choice>
        </mc:AlternateContent>
        <mc:AlternateContent xmlns:mc="http://schemas.openxmlformats.org/markup-compatibility/2006">
          <mc:Choice Requires="x14">
            <control shapeId="165944" r:id="rId33" name="Check Box 56">
              <controlPr defaultSize="0" autoFill="0" autoLine="0" autoPict="0">
                <anchor moveWithCells="1">
                  <from>
                    <xdr:col>4</xdr:col>
                    <xdr:colOff>66675</xdr:colOff>
                    <xdr:row>24</xdr:row>
                    <xdr:rowOff>38100</xdr:rowOff>
                  </from>
                  <to>
                    <xdr:col>5</xdr:col>
                    <xdr:colOff>57150</xdr:colOff>
                    <xdr:row>26</xdr:row>
                    <xdr:rowOff>38100</xdr:rowOff>
                  </to>
                </anchor>
              </controlPr>
            </control>
          </mc:Choice>
        </mc:AlternateContent>
        <mc:AlternateContent xmlns:mc="http://schemas.openxmlformats.org/markup-compatibility/2006">
          <mc:Choice Requires="x14">
            <control shapeId="165945" r:id="rId34" name="Check Box 57">
              <controlPr defaultSize="0" autoFill="0" autoLine="0" autoPict="0">
                <anchor moveWithCells="1">
                  <from>
                    <xdr:col>4</xdr:col>
                    <xdr:colOff>66675</xdr:colOff>
                    <xdr:row>32</xdr:row>
                    <xdr:rowOff>38100</xdr:rowOff>
                  </from>
                  <to>
                    <xdr:col>5</xdr:col>
                    <xdr:colOff>57150</xdr:colOff>
                    <xdr:row>34</xdr:row>
                    <xdr:rowOff>38100</xdr:rowOff>
                  </to>
                </anchor>
              </controlPr>
            </control>
          </mc:Choice>
        </mc:AlternateContent>
        <mc:AlternateContent xmlns:mc="http://schemas.openxmlformats.org/markup-compatibility/2006">
          <mc:Choice Requires="x14">
            <control shapeId="165946" r:id="rId35" name="Check Box 58">
              <controlPr defaultSize="0" autoFill="0" autoLine="0" autoPict="0">
                <anchor moveWithCells="1">
                  <from>
                    <xdr:col>4</xdr:col>
                    <xdr:colOff>66675</xdr:colOff>
                    <xdr:row>34</xdr:row>
                    <xdr:rowOff>38100</xdr:rowOff>
                  </from>
                  <to>
                    <xdr:col>5</xdr:col>
                    <xdr:colOff>57150</xdr:colOff>
                    <xdr:row>36</xdr:row>
                    <xdr:rowOff>38100</xdr:rowOff>
                  </to>
                </anchor>
              </controlPr>
            </control>
          </mc:Choice>
        </mc:AlternateContent>
        <mc:AlternateContent xmlns:mc="http://schemas.openxmlformats.org/markup-compatibility/2006">
          <mc:Choice Requires="x14">
            <control shapeId="165947" r:id="rId36" name="Check Box 59">
              <controlPr defaultSize="0" autoFill="0" autoLine="0" autoPict="0">
                <anchor moveWithCells="1">
                  <from>
                    <xdr:col>4</xdr:col>
                    <xdr:colOff>66675</xdr:colOff>
                    <xdr:row>36</xdr:row>
                    <xdr:rowOff>38100</xdr:rowOff>
                  </from>
                  <to>
                    <xdr:col>5</xdr:col>
                    <xdr:colOff>57150</xdr:colOff>
                    <xdr:row>38</xdr:row>
                    <xdr:rowOff>38100</xdr:rowOff>
                  </to>
                </anchor>
              </controlPr>
            </control>
          </mc:Choice>
        </mc:AlternateContent>
        <mc:AlternateContent xmlns:mc="http://schemas.openxmlformats.org/markup-compatibility/2006">
          <mc:Choice Requires="x14">
            <control shapeId="165948" r:id="rId37" name="Check Box 60">
              <controlPr defaultSize="0" autoFill="0" autoLine="0" autoPict="0">
                <anchor moveWithCells="1">
                  <from>
                    <xdr:col>4</xdr:col>
                    <xdr:colOff>66675</xdr:colOff>
                    <xdr:row>38</xdr:row>
                    <xdr:rowOff>38100</xdr:rowOff>
                  </from>
                  <to>
                    <xdr:col>5</xdr:col>
                    <xdr:colOff>57150</xdr:colOff>
                    <xdr:row>40</xdr:row>
                    <xdr:rowOff>38100</xdr:rowOff>
                  </to>
                </anchor>
              </controlPr>
            </control>
          </mc:Choice>
        </mc:AlternateContent>
        <mc:AlternateContent xmlns:mc="http://schemas.openxmlformats.org/markup-compatibility/2006">
          <mc:Choice Requires="x14">
            <control shapeId="165949" r:id="rId38" name="Check Box 61">
              <controlPr defaultSize="0" autoFill="0" autoLine="0" autoPict="0">
                <anchor moveWithCells="1">
                  <from>
                    <xdr:col>4</xdr:col>
                    <xdr:colOff>66675</xdr:colOff>
                    <xdr:row>40</xdr:row>
                    <xdr:rowOff>38100</xdr:rowOff>
                  </from>
                  <to>
                    <xdr:col>5</xdr:col>
                    <xdr:colOff>57150</xdr:colOff>
                    <xdr:row>42</xdr:row>
                    <xdr:rowOff>38100</xdr:rowOff>
                  </to>
                </anchor>
              </controlPr>
            </control>
          </mc:Choice>
        </mc:AlternateContent>
        <mc:AlternateContent xmlns:mc="http://schemas.openxmlformats.org/markup-compatibility/2006">
          <mc:Choice Requires="x14">
            <control shapeId="165950" r:id="rId39" name="Check Box 62">
              <controlPr defaultSize="0" autoFill="0" autoLine="0" autoPict="0">
                <anchor moveWithCells="1">
                  <from>
                    <xdr:col>4</xdr:col>
                    <xdr:colOff>66675</xdr:colOff>
                    <xdr:row>44</xdr:row>
                    <xdr:rowOff>38100</xdr:rowOff>
                  </from>
                  <to>
                    <xdr:col>5</xdr:col>
                    <xdr:colOff>57150</xdr:colOff>
                    <xdr:row>46</xdr:row>
                    <xdr:rowOff>28575</xdr:rowOff>
                  </to>
                </anchor>
              </controlPr>
            </control>
          </mc:Choice>
        </mc:AlternateContent>
        <mc:AlternateContent xmlns:mc="http://schemas.openxmlformats.org/markup-compatibility/2006">
          <mc:Choice Requires="x14">
            <control shapeId="165951" r:id="rId40" name="Check Box 63">
              <controlPr defaultSize="0" autoFill="0" autoLine="0" autoPict="0">
                <anchor moveWithCells="1">
                  <from>
                    <xdr:col>4</xdr:col>
                    <xdr:colOff>66675</xdr:colOff>
                    <xdr:row>26</xdr:row>
                    <xdr:rowOff>38100</xdr:rowOff>
                  </from>
                  <to>
                    <xdr:col>5</xdr:col>
                    <xdr:colOff>57150</xdr:colOff>
                    <xdr:row>28</xdr:row>
                    <xdr:rowOff>38100</xdr:rowOff>
                  </to>
                </anchor>
              </controlPr>
            </control>
          </mc:Choice>
        </mc:AlternateContent>
        <mc:AlternateContent xmlns:mc="http://schemas.openxmlformats.org/markup-compatibility/2006">
          <mc:Choice Requires="x14">
            <control shapeId="165952" r:id="rId41" name="Check Box 64">
              <controlPr defaultSize="0" autoFill="0" autoLine="0" autoPict="0">
                <anchor moveWithCells="1">
                  <from>
                    <xdr:col>4</xdr:col>
                    <xdr:colOff>66675</xdr:colOff>
                    <xdr:row>28</xdr:row>
                    <xdr:rowOff>38100</xdr:rowOff>
                  </from>
                  <to>
                    <xdr:col>5</xdr:col>
                    <xdr:colOff>57150</xdr:colOff>
                    <xdr:row>30</xdr:row>
                    <xdr:rowOff>38100</xdr:rowOff>
                  </to>
                </anchor>
              </controlPr>
            </control>
          </mc:Choice>
        </mc:AlternateContent>
        <mc:AlternateContent xmlns:mc="http://schemas.openxmlformats.org/markup-compatibility/2006">
          <mc:Choice Requires="x14">
            <control shapeId="165953" r:id="rId42" name="Check Box 65">
              <controlPr defaultSize="0" autoFill="0" autoLine="0" autoPict="0">
                <anchor moveWithCells="1">
                  <from>
                    <xdr:col>4</xdr:col>
                    <xdr:colOff>66675</xdr:colOff>
                    <xdr:row>30</xdr:row>
                    <xdr:rowOff>38100</xdr:rowOff>
                  </from>
                  <to>
                    <xdr:col>5</xdr:col>
                    <xdr:colOff>57150</xdr:colOff>
                    <xdr:row>32</xdr:row>
                    <xdr:rowOff>38100</xdr:rowOff>
                  </to>
                </anchor>
              </controlPr>
            </control>
          </mc:Choice>
        </mc:AlternateContent>
        <mc:AlternateContent xmlns:mc="http://schemas.openxmlformats.org/markup-compatibility/2006">
          <mc:Choice Requires="x14">
            <control shapeId="165954" r:id="rId43" name="Check Box 66">
              <controlPr defaultSize="0" autoFill="0" autoLine="0" autoPict="0">
                <anchor moveWithCells="1">
                  <from>
                    <xdr:col>4</xdr:col>
                    <xdr:colOff>66675</xdr:colOff>
                    <xdr:row>42</xdr:row>
                    <xdr:rowOff>38100</xdr:rowOff>
                  </from>
                  <to>
                    <xdr:col>5</xdr:col>
                    <xdr:colOff>57150</xdr:colOff>
                    <xdr:row>44</xdr:row>
                    <xdr:rowOff>38100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Q66"/>
  <sheetViews>
    <sheetView zoomScaleNormal="100" workbookViewId="0">
      <selection activeCell="B5" sqref="B5:B43"/>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20.7109375" style="7" customWidth="1"/>
    <col min="6" max="6" width="3.42578125" style="22" customWidth="1"/>
    <col min="7" max="7" width="1.7109375" style="7" customWidth="1"/>
    <col min="8" max="8" width="20.7109375" style="7" customWidth="1"/>
    <col min="9" max="9" width="4.28515625" style="7" customWidth="1"/>
    <col min="10" max="10" width="7" style="7" customWidth="1"/>
    <col min="11" max="11" width="3.85546875" style="22" customWidth="1"/>
    <col min="12" max="12" width="20.7109375" style="7" customWidth="1"/>
    <col min="13" max="13" width="2.7109375" style="7" customWidth="1"/>
    <col min="14" max="14" width="9.140625" style="7" customWidth="1"/>
    <col min="15" max="15" width="9.140625" style="7" hidden="1" customWidth="1"/>
    <col min="16" max="16" width="9.140625" style="526" hidden="1" customWidth="1"/>
    <col min="17" max="17" width="9.140625" style="7" hidden="1" customWidth="1"/>
    <col min="18" max="16384" width="9.140625" style="7"/>
  </cols>
  <sheetData>
    <row r="1" spans="1:16" s="10" customFormat="1" ht="15" customHeight="1" x14ac:dyDescent="0.2">
      <c r="A1" s="732" t="str">
        <f>"Section B: "&amp;Submission!C19&amp;" Emissions, Production and Emissions Intensity Information"</f>
        <v>Section B:  Emissions, Production and Emissions Intensity Information</v>
      </c>
      <c r="B1" s="728"/>
      <c r="C1" s="728"/>
      <c r="D1" s="728"/>
      <c r="E1" s="728"/>
      <c r="F1" s="728"/>
      <c r="G1" s="728"/>
      <c r="H1" s="728"/>
      <c r="I1" s="728"/>
      <c r="J1" s="728"/>
      <c r="K1" s="728"/>
      <c r="L1" s="728"/>
      <c r="M1" s="729"/>
      <c r="N1" s="9"/>
      <c r="O1" s="9"/>
      <c r="P1" s="525"/>
    </row>
    <row r="2" spans="1:16" s="12" customFormat="1" ht="29.25" customHeight="1" x14ac:dyDescent="0.2">
      <c r="A2" s="242"/>
      <c r="B2" s="831" t="s">
        <v>488</v>
      </c>
      <c r="C2" s="831"/>
      <c r="D2" s="831"/>
      <c r="E2" s="831"/>
      <c r="F2" s="831"/>
      <c r="G2" s="831"/>
      <c r="H2" s="831"/>
      <c r="I2" s="831"/>
      <c r="J2" s="831"/>
      <c r="K2" s="831"/>
      <c r="L2" s="831"/>
      <c r="M2" s="58"/>
      <c r="P2" s="502"/>
    </row>
    <row r="3" spans="1:16" s="12" customFormat="1" ht="15" customHeight="1" x14ac:dyDescent="0.2">
      <c r="A3" s="242"/>
      <c r="B3" s="769" t="s">
        <v>105</v>
      </c>
      <c r="C3" s="766"/>
      <c r="D3" s="766"/>
      <c r="E3" s="766"/>
      <c r="F3" s="766"/>
      <c r="G3" s="766"/>
      <c r="H3" s="766"/>
      <c r="I3" s="27"/>
      <c r="J3" s="30"/>
      <c r="K3" s="29"/>
      <c r="L3" s="27"/>
      <c r="M3" s="58"/>
      <c r="P3" s="502"/>
    </row>
    <row r="4" spans="1:16" s="12" customFormat="1" x14ac:dyDescent="0.2">
      <c r="A4" s="23"/>
      <c r="B4" s="27"/>
      <c r="C4" s="27"/>
      <c r="D4" s="27"/>
      <c r="E4" s="27"/>
      <c r="F4" s="29" t="s">
        <v>37</v>
      </c>
      <c r="G4" s="29"/>
      <c r="H4" s="37" t="s">
        <v>101</v>
      </c>
      <c r="I4" s="29"/>
      <c r="J4" s="29" t="s">
        <v>38</v>
      </c>
      <c r="K4" s="29"/>
      <c r="L4" s="564" t="s">
        <v>479</v>
      </c>
      <c r="M4" s="28"/>
      <c r="P4" s="502"/>
    </row>
    <row r="5" spans="1:16" s="12" customFormat="1" ht="12" customHeight="1" x14ac:dyDescent="0.2">
      <c r="A5" s="23"/>
      <c r="B5" s="765" t="s">
        <v>39</v>
      </c>
      <c r="C5" s="765"/>
      <c r="D5" s="765"/>
      <c r="E5" s="765"/>
      <c r="F5" s="467"/>
      <c r="G5" s="27"/>
      <c r="H5" s="144"/>
      <c r="I5" s="52" t="s">
        <v>40</v>
      </c>
      <c r="J5" s="52">
        <f>'Section B1'!J5</f>
        <v>1</v>
      </c>
      <c r="K5" s="29" t="s">
        <v>41</v>
      </c>
      <c r="L5" s="417">
        <f>H5*J5</f>
        <v>0</v>
      </c>
      <c r="M5" s="28"/>
      <c r="P5" s="502" t="b">
        <f>H5=""</f>
        <v>1</v>
      </c>
    </row>
    <row r="6" spans="1:16" s="12" customFormat="1" ht="6" customHeight="1" x14ac:dyDescent="0.2">
      <c r="A6" s="23"/>
      <c r="B6" s="27"/>
      <c r="C6" s="27"/>
      <c r="D6" s="27"/>
      <c r="E6" s="27"/>
      <c r="F6" s="29"/>
      <c r="G6" s="27"/>
      <c r="H6" s="27"/>
      <c r="I6" s="27"/>
      <c r="J6" s="29"/>
      <c r="K6" s="29"/>
      <c r="L6" s="145"/>
      <c r="M6" s="28"/>
      <c r="P6" s="502"/>
    </row>
    <row r="7" spans="1:16" s="12" customFormat="1" ht="12" customHeight="1" x14ac:dyDescent="0.2">
      <c r="A7" s="23"/>
      <c r="B7" s="770" t="s">
        <v>42</v>
      </c>
      <c r="C7" s="770"/>
      <c r="D7" s="770"/>
      <c r="E7" s="770"/>
      <c r="F7" s="467"/>
      <c r="G7" s="27"/>
      <c r="H7" s="144"/>
      <c r="I7" s="52" t="s">
        <v>40</v>
      </c>
      <c r="J7" s="52">
        <f>'Section B1'!J7</f>
        <v>25</v>
      </c>
      <c r="K7" s="29" t="s">
        <v>41</v>
      </c>
      <c r="L7" s="418">
        <f>H7*J7</f>
        <v>0</v>
      </c>
      <c r="M7" s="28"/>
      <c r="P7" s="502" t="b">
        <f>H7=""</f>
        <v>1</v>
      </c>
    </row>
    <row r="8" spans="1:16" s="12" customFormat="1" ht="6" customHeight="1" x14ac:dyDescent="0.2">
      <c r="A8" s="23"/>
      <c r="B8" s="27"/>
      <c r="C8" s="27"/>
      <c r="D8" s="27"/>
      <c r="E8" s="27"/>
      <c r="F8" s="29"/>
      <c r="G8" s="27"/>
      <c r="H8" s="27"/>
      <c r="I8" s="27"/>
      <c r="J8" s="29"/>
      <c r="K8" s="29"/>
      <c r="L8" s="145"/>
      <c r="M8" s="28"/>
      <c r="P8" s="502"/>
    </row>
    <row r="9" spans="1:16" s="12" customFormat="1" ht="12" customHeight="1" x14ac:dyDescent="0.2">
      <c r="A9" s="23"/>
      <c r="B9" s="770" t="s">
        <v>43</v>
      </c>
      <c r="C9" s="770"/>
      <c r="D9" s="770"/>
      <c r="E9" s="770"/>
      <c r="F9" s="467"/>
      <c r="G9" s="27"/>
      <c r="H9" s="144"/>
      <c r="I9" s="52" t="s">
        <v>40</v>
      </c>
      <c r="J9" s="52">
        <f>'Section B1'!J9</f>
        <v>298</v>
      </c>
      <c r="K9" s="29" t="s">
        <v>41</v>
      </c>
      <c r="L9" s="418">
        <f>H9*J9</f>
        <v>0</v>
      </c>
      <c r="M9" s="28"/>
      <c r="P9" s="502" t="b">
        <f>H9=""</f>
        <v>1</v>
      </c>
    </row>
    <row r="10" spans="1:16" s="12" customFormat="1" ht="6" customHeight="1" x14ac:dyDescent="0.2">
      <c r="A10" s="23"/>
      <c r="B10" s="39"/>
      <c r="C10" s="39"/>
      <c r="D10" s="39"/>
      <c r="E10" s="39"/>
      <c r="F10" s="34"/>
      <c r="G10" s="57"/>
      <c r="H10" s="57"/>
      <c r="I10" s="60"/>
      <c r="J10" s="60"/>
      <c r="K10" s="34"/>
      <c r="L10" s="146"/>
      <c r="M10" s="28"/>
      <c r="P10" s="502"/>
    </row>
    <row r="11" spans="1:16" s="12" customFormat="1" ht="15" customHeight="1" x14ac:dyDescent="0.2">
      <c r="A11" s="242"/>
      <c r="B11" s="766" t="s">
        <v>106</v>
      </c>
      <c r="C11" s="766"/>
      <c r="D11" s="766"/>
      <c r="E11" s="766"/>
      <c r="F11" s="766"/>
      <c r="G11" s="766"/>
      <c r="H11" s="766"/>
      <c r="I11" s="27"/>
      <c r="J11" s="37"/>
      <c r="K11" s="29"/>
      <c r="L11" s="145"/>
      <c r="M11" s="58"/>
      <c r="P11" s="502"/>
    </row>
    <row r="12" spans="1:16" s="12" customFormat="1" x14ac:dyDescent="0.2">
      <c r="A12" s="23"/>
      <c r="B12" s="27"/>
      <c r="C12" s="27"/>
      <c r="D12" s="27"/>
      <c r="E12" s="27"/>
      <c r="F12" s="29" t="s">
        <v>37</v>
      </c>
      <c r="G12" s="29"/>
      <c r="H12" s="37" t="s">
        <v>101</v>
      </c>
      <c r="I12" s="29"/>
      <c r="J12" s="29" t="s">
        <v>38</v>
      </c>
      <c r="K12" s="29"/>
      <c r="L12" s="564" t="s">
        <v>479</v>
      </c>
      <c r="M12" s="28"/>
      <c r="P12" s="502"/>
    </row>
    <row r="13" spans="1:16" s="12" customFormat="1" ht="12" customHeight="1" x14ac:dyDescent="0.2">
      <c r="A13" s="23"/>
      <c r="B13" s="765" t="s">
        <v>39</v>
      </c>
      <c r="C13" s="765"/>
      <c r="D13" s="765"/>
      <c r="E13" s="765"/>
      <c r="F13" s="467"/>
      <c r="G13" s="27"/>
      <c r="H13" s="144"/>
      <c r="I13" s="52" t="s">
        <v>40</v>
      </c>
      <c r="J13" s="52">
        <f>'Section B1'!J13</f>
        <v>1</v>
      </c>
      <c r="K13" s="29" t="s">
        <v>41</v>
      </c>
      <c r="L13" s="418">
        <f>H13*J13</f>
        <v>0</v>
      </c>
      <c r="M13" s="28"/>
      <c r="P13" s="502" t="b">
        <f>H13=""</f>
        <v>1</v>
      </c>
    </row>
    <row r="14" spans="1:16" s="12" customFormat="1" ht="6" customHeight="1" x14ac:dyDescent="0.2">
      <c r="A14" s="23"/>
      <c r="B14" s="27"/>
      <c r="C14" s="27"/>
      <c r="D14" s="27"/>
      <c r="E14" s="27"/>
      <c r="F14" s="29"/>
      <c r="G14" s="27"/>
      <c r="H14" s="27"/>
      <c r="I14" s="27"/>
      <c r="J14" s="29"/>
      <c r="K14" s="29"/>
      <c r="L14" s="145"/>
      <c r="M14" s="28"/>
      <c r="P14" s="502"/>
    </row>
    <row r="15" spans="1:16" s="12" customFormat="1" ht="12" customHeight="1" x14ac:dyDescent="0.2">
      <c r="A15" s="23"/>
      <c r="B15" s="770" t="s">
        <v>42</v>
      </c>
      <c r="C15" s="770"/>
      <c r="D15" s="770"/>
      <c r="E15" s="770"/>
      <c r="F15" s="467"/>
      <c r="G15" s="27"/>
      <c r="H15" s="144"/>
      <c r="I15" s="52" t="s">
        <v>40</v>
      </c>
      <c r="J15" s="52">
        <f>'Section B1'!J15</f>
        <v>25</v>
      </c>
      <c r="K15" s="29" t="s">
        <v>41</v>
      </c>
      <c r="L15" s="418">
        <f>H15*J15</f>
        <v>0</v>
      </c>
      <c r="M15" s="28"/>
      <c r="P15" s="502" t="b">
        <f>H15=""</f>
        <v>1</v>
      </c>
    </row>
    <row r="16" spans="1:16" s="12" customFormat="1" ht="6" customHeight="1" x14ac:dyDescent="0.2">
      <c r="A16" s="23"/>
      <c r="B16" s="27"/>
      <c r="C16" s="27"/>
      <c r="D16" s="27"/>
      <c r="E16" s="27"/>
      <c r="F16" s="29"/>
      <c r="G16" s="27"/>
      <c r="H16" s="27"/>
      <c r="I16" s="27"/>
      <c r="J16" s="29"/>
      <c r="K16" s="29"/>
      <c r="L16" s="145"/>
      <c r="M16" s="28"/>
      <c r="P16" s="502"/>
    </row>
    <row r="17" spans="1:16" s="12" customFormat="1" ht="12" customHeight="1" x14ac:dyDescent="0.2">
      <c r="A17" s="23"/>
      <c r="B17" s="770" t="s">
        <v>43</v>
      </c>
      <c r="C17" s="770"/>
      <c r="D17" s="770"/>
      <c r="E17" s="770"/>
      <c r="F17" s="467"/>
      <c r="G17" s="27"/>
      <c r="H17" s="144"/>
      <c r="I17" s="52" t="s">
        <v>40</v>
      </c>
      <c r="J17" s="52">
        <f>'Section B1'!J17</f>
        <v>298</v>
      </c>
      <c r="K17" s="29" t="s">
        <v>41</v>
      </c>
      <c r="L17" s="418">
        <f>H17*J17</f>
        <v>0</v>
      </c>
      <c r="M17" s="28"/>
      <c r="P17" s="502" t="b">
        <f>H17=""</f>
        <v>1</v>
      </c>
    </row>
    <row r="18" spans="1:16" s="12" customFormat="1" ht="6" customHeight="1" x14ac:dyDescent="0.2">
      <c r="A18" s="31"/>
      <c r="B18" s="32"/>
      <c r="C18" s="32"/>
      <c r="D18" s="32"/>
      <c r="E18" s="32"/>
      <c r="F18" s="29"/>
      <c r="G18" s="32"/>
      <c r="H18" s="32"/>
      <c r="I18" s="32"/>
      <c r="J18" s="32"/>
      <c r="K18" s="29"/>
      <c r="L18" s="147"/>
      <c r="M18" s="35"/>
      <c r="P18" s="502"/>
    </row>
    <row r="19" spans="1:16" s="12" customFormat="1" ht="15.6" customHeight="1" x14ac:dyDescent="0.2">
      <c r="A19" s="31"/>
      <c r="B19" s="32"/>
      <c r="C19" s="32"/>
      <c r="D19" s="32"/>
      <c r="E19" s="32"/>
      <c r="F19" s="767" t="s">
        <v>143</v>
      </c>
      <c r="G19" s="768"/>
      <c r="H19" s="768"/>
      <c r="I19" s="768"/>
      <c r="J19" s="768"/>
      <c r="K19" s="768"/>
      <c r="L19" s="419">
        <f>SUM(L17,L15,L13)</f>
        <v>0</v>
      </c>
      <c r="M19" s="35"/>
      <c r="P19" s="502"/>
    </row>
    <row r="20" spans="1:16" s="12" customFormat="1" ht="6" customHeight="1" x14ac:dyDescent="0.2">
      <c r="A20" s="31"/>
      <c r="B20" s="33"/>
      <c r="C20" s="33"/>
      <c r="D20" s="33"/>
      <c r="E20" s="33"/>
      <c r="F20" s="34"/>
      <c r="G20" s="33"/>
      <c r="H20" s="33"/>
      <c r="I20" s="33"/>
      <c r="J20" s="33"/>
      <c r="K20" s="34"/>
      <c r="L20" s="148"/>
      <c r="M20" s="35"/>
      <c r="P20" s="502"/>
    </row>
    <row r="21" spans="1:16" s="12" customFormat="1" ht="15" customHeight="1" x14ac:dyDescent="0.2">
      <c r="A21" s="242"/>
      <c r="B21" s="766" t="s">
        <v>116</v>
      </c>
      <c r="C21" s="766"/>
      <c r="D21" s="766"/>
      <c r="E21" s="766"/>
      <c r="F21" s="766"/>
      <c r="G21" s="766"/>
      <c r="H21" s="766"/>
      <c r="I21" s="27"/>
      <c r="J21" s="30"/>
      <c r="K21" s="29"/>
      <c r="L21" s="145"/>
      <c r="M21" s="58"/>
      <c r="P21" s="502"/>
    </row>
    <row r="22" spans="1:16" s="12" customFormat="1" x14ac:dyDescent="0.2">
      <c r="A22" s="23"/>
      <c r="B22" s="27"/>
      <c r="C22" s="27"/>
      <c r="D22" s="27"/>
      <c r="E22" s="27"/>
      <c r="F22" s="29" t="s">
        <v>37</v>
      </c>
      <c r="G22" s="29"/>
      <c r="H22" s="37" t="s">
        <v>101</v>
      </c>
      <c r="I22" s="29"/>
      <c r="J22" s="29" t="s">
        <v>38</v>
      </c>
      <c r="K22" s="29"/>
      <c r="L22" s="564" t="s">
        <v>479</v>
      </c>
      <c r="M22" s="28"/>
      <c r="P22" s="502"/>
    </row>
    <row r="23" spans="1:16" s="12" customFormat="1" ht="12" customHeight="1" x14ac:dyDescent="0.2">
      <c r="A23" s="23"/>
      <c r="B23" s="765" t="s">
        <v>39</v>
      </c>
      <c r="C23" s="765"/>
      <c r="D23" s="765"/>
      <c r="E23" s="765"/>
      <c r="F23" s="467"/>
      <c r="G23" s="27"/>
      <c r="H23" s="144"/>
      <c r="I23" s="52" t="s">
        <v>40</v>
      </c>
      <c r="J23" s="52">
        <f>'Section B1'!J23</f>
        <v>1</v>
      </c>
      <c r="K23" s="29" t="s">
        <v>41</v>
      </c>
      <c r="L23" s="418">
        <f>H23*J23</f>
        <v>0</v>
      </c>
      <c r="M23" s="28"/>
      <c r="P23" s="502" t="b">
        <f>H23=""</f>
        <v>1</v>
      </c>
    </row>
    <row r="24" spans="1:16" s="12" customFormat="1" ht="6" customHeight="1" x14ac:dyDescent="0.2">
      <c r="A24" s="23"/>
      <c r="B24" s="27"/>
      <c r="C24" s="27"/>
      <c r="D24" s="27"/>
      <c r="E24" s="27"/>
      <c r="F24" s="29"/>
      <c r="G24" s="27"/>
      <c r="H24" s="27"/>
      <c r="I24" s="27"/>
      <c r="J24" s="29"/>
      <c r="K24" s="29"/>
      <c r="L24" s="145"/>
      <c r="M24" s="28"/>
      <c r="P24" s="502"/>
    </row>
    <row r="25" spans="1:16" s="12" customFormat="1" ht="12" customHeight="1" x14ac:dyDescent="0.2">
      <c r="A25" s="23"/>
      <c r="B25" s="770" t="s">
        <v>42</v>
      </c>
      <c r="C25" s="770"/>
      <c r="D25" s="770"/>
      <c r="E25" s="770"/>
      <c r="F25" s="467"/>
      <c r="G25" s="27"/>
      <c r="H25" s="144"/>
      <c r="I25" s="52" t="s">
        <v>40</v>
      </c>
      <c r="J25" s="52">
        <f>'Section B1'!J25</f>
        <v>25</v>
      </c>
      <c r="K25" s="29" t="s">
        <v>41</v>
      </c>
      <c r="L25" s="418">
        <f>H25*J25</f>
        <v>0</v>
      </c>
      <c r="M25" s="28"/>
      <c r="P25" s="502" t="b">
        <f>H25=""</f>
        <v>1</v>
      </c>
    </row>
    <row r="26" spans="1:16" s="12" customFormat="1" ht="6" customHeight="1" x14ac:dyDescent="0.2">
      <c r="A26" s="23"/>
      <c r="B26" s="27"/>
      <c r="C26" s="27"/>
      <c r="D26" s="27"/>
      <c r="E26" s="27"/>
      <c r="F26" s="29"/>
      <c r="G26" s="27"/>
      <c r="H26" s="27"/>
      <c r="I26" s="27"/>
      <c r="J26" s="29"/>
      <c r="K26" s="29"/>
      <c r="L26" s="145"/>
      <c r="M26" s="28"/>
      <c r="P26" s="502"/>
    </row>
    <row r="27" spans="1:16" s="12" customFormat="1" ht="12" customHeight="1" x14ac:dyDescent="0.2">
      <c r="A27" s="23"/>
      <c r="B27" s="770" t="s">
        <v>43</v>
      </c>
      <c r="C27" s="770"/>
      <c r="D27" s="770"/>
      <c r="E27" s="770"/>
      <c r="F27" s="467"/>
      <c r="G27" s="27"/>
      <c r="H27" s="144"/>
      <c r="I27" s="52" t="s">
        <v>40</v>
      </c>
      <c r="J27" s="52">
        <f>'Section B1'!J27</f>
        <v>298</v>
      </c>
      <c r="K27" s="29" t="s">
        <v>41</v>
      </c>
      <c r="L27" s="418">
        <f>H27*J27</f>
        <v>0</v>
      </c>
      <c r="M27" s="28"/>
      <c r="P27" s="502" t="b">
        <f>H27=""</f>
        <v>1</v>
      </c>
    </row>
    <row r="28" spans="1:16" s="12" customFormat="1" ht="6" customHeight="1" x14ac:dyDescent="0.2">
      <c r="A28" s="23"/>
      <c r="B28" s="39"/>
      <c r="C28" s="39"/>
      <c r="D28" s="39"/>
      <c r="E28" s="39"/>
      <c r="F28" s="34"/>
      <c r="G28" s="57"/>
      <c r="H28" s="115"/>
      <c r="I28" s="60"/>
      <c r="J28" s="60"/>
      <c r="K28" s="34"/>
      <c r="L28" s="146"/>
      <c r="M28" s="28"/>
      <c r="P28" s="502"/>
    </row>
    <row r="29" spans="1:16" s="12" customFormat="1" ht="15" customHeight="1" x14ac:dyDescent="0.2">
      <c r="A29" s="242"/>
      <c r="B29" s="769" t="s">
        <v>117</v>
      </c>
      <c r="C29" s="766"/>
      <c r="D29" s="766"/>
      <c r="E29" s="766"/>
      <c r="F29" s="766"/>
      <c r="G29" s="766"/>
      <c r="H29" s="766"/>
      <c r="I29" s="27"/>
      <c r="J29" s="37"/>
      <c r="K29" s="29"/>
      <c r="L29" s="145"/>
      <c r="M29" s="58"/>
      <c r="P29" s="502"/>
    </row>
    <row r="30" spans="1:16" s="12" customFormat="1" x14ac:dyDescent="0.2">
      <c r="A30" s="23"/>
      <c r="B30" s="27"/>
      <c r="C30" s="27"/>
      <c r="D30" s="27"/>
      <c r="E30" s="27"/>
      <c r="F30" s="29" t="s">
        <v>37</v>
      </c>
      <c r="G30" s="29"/>
      <c r="H30" s="37" t="s">
        <v>101</v>
      </c>
      <c r="I30" s="29"/>
      <c r="J30" s="29" t="s">
        <v>38</v>
      </c>
      <c r="K30" s="29"/>
      <c r="L30" s="564" t="s">
        <v>479</v>
      </c>
      <c r="M30" s="28"/>
      <c r="P30" s="502"/>
    </row>
    <row r="31" spans="1:16" s="12" customFormat="1" ht="12" customHeight="1" x14ac:dyDescent="0.2">
      <c r="A31" s="23"/>
      <c r="B31" s="765" t="s">
        <v>39</v>
      </c>
      <c r="C31" s="765"/>
      <c r="D31" s="765"/>
      <c r="E31" s="765"/>
      <c r="F31" s="467"/>
      <c r="G31" s="27"/>
      <c r="H31" s="144"/>
      <c r="I31" s="52" t="s">
        <v>40</v>
      </c>
      <c r="J31" s="52">
        <f>'Section B1'!J31</f>
        <v>1</v>
      </c>
      <c r="K31" s="29" t="s">
        <v>41</v>
      </c>
      <c r="L31" s="418">
        <f>H31*J31</f>
        <v>0</v>
      </c>
      <c r="M31" s="28"/>
      <c r="P31" s="502" t="b">
        <f>H31=""</f>
        <v>1</v>
      </c>
    </row>
    <row r="32" spans="1:16" s="12" customFormat="1" ht="6" customHeight="1" x14ac:dyDescent="0.2">
      <c r="A32" s="23"/>
      <c r="B32" s="27"/>
      <c r="C32" s="27"/>
      <c r="D32" s="27"/>
      <c r="E32" s="27"/>
      <c r="F32" s="29"/>
      <c r="G32" s="27"/>
      <c r="H32" s="27"/>
      <c r="I32" s="27"/>
      <c r="J32" s="29"/>
      <c r="K32" s="29"/>
      <c r="L32" s="145"/>
      <c r="M32" s="28"/>
      <c r="P32" s="502"/>
    </row>
    <row r="33" spans="1:16" s="12" customFormat="1" ht="12" customHeight="1" x14ac:dyDescent="0.2">
      <c r="A33" s="23"/>
      <c r="B33" s="770" t="s">
        <v>42</v>
      </c>
      <c r="C33" s="770"/>
      <c r="D33" s="770"/>
      <c r="E33" s="770"/>
      <c r="F33" s="467"/>
      <c r="G33" s="27"/>
      <c r="H33" s="144"/>
      <c r="I33" s="52" t="s">
        <v>40</v>
      </c>
      <c r="J33" s="52">
        <f>'Section B1'!J33</f>
        <v>25</v>
      </c>
      <c r="K33" s="29" t="s">
        <v>41</v>
      </c>
      <c r="L33" s="418">
        <f>H33*J33</f>
        <v>0</v>
      </c>
      <c r="M33" s="28"/>
      <c r="P33" s="502" t="b">
        <f>H33=""</f>
        <v>1</v>
      </c>
    </row>
    <row r="34" spans="1:16" s="12" customFormat="1" ht="6" customHeight="1" x14ac:dyDescent="0.2">
      <c r="A34" s="23"/>
      <c r="B34" s="27"/>
      <c r="C34" s="27"/>
      <c r="D34" s="27"/>
      <c r="E34" s="27"/>
      <c r="F34" s="29"/>
      <c r="G34" s="27"/>
      <c r="H34" s="27"/>
      <c r="I34" s="27"/>
      <c r="J34" s="29"/>
      <c r="K34" s="29"/>
      <c r="L34" s="145"/>
      <c r="M34" s="28"/>
      <c r="P34" s="502"/>
    </row>
    <row r="35" spans="1:16" s="12" customFormat="1" ht="12" customHeight="1" x14ac:dyDescent="0.2">
      <c r="A35" s="23"/>
      <c r="B35" s="770" t="s">
        <v>43</v>
      </c>
      <c r="C35" s="770"/>
      <c r="D35" s="770"/>
      <c r="E35" s="770"/>
      <c r="F35" s="467"/>
      <c r="G35" s="27"/>
      <c r="H35" s="144"/>
      <c r="I35" s="52" t="s">
        <v>40</v>
      </c>
      <c r="J35" s="52">
        <f>'Section B1'!J35</f>
        <v>298</v>
      </c>
      <c r="K35" s="29" t="s">
        <v>41</v>
      </c>
      <c r="L35" s="418">
        <f>H35*J35</f>
        <v>0</v>
      </c>
      <c r="M35" s="28"/>
      <c r="P35" s="502" t="b">
        <f>H35=""</f>
        <v>1</v>
      </c>
    </row>
    <row r="36" spans="1:16" s="12" customFormat="1" ht="6" customHeight="1" x14ac:dyDescent="0.2">
      <c r="A36" s="31"/>
      <c r="B36" s="33"/>
      <c r="C36" s="33"/>
      <c r="D36" s="33"/>
      <c r="E36" s="33"/>
      <c r="F36" s="34"/>
      <c r="G36" s="33"/>
      <c r="H36" s="33"/>
      <c r="I36" s="33"/>
      <c r="J36" s="34"/>
      <c r="K36" s="34"/>
      <c r="L36" s="148"/>
      <c r="M36" s="35"/>
      <c r="P36" s="502"/>
    </row>
    <row r="37" spans="1:16" s="12" customFormat="1" ht="15" customHeight="1" x14ac:dyDescent="0.2">
      <c r="A37" s="242"/>
      <c r="B37" s="766" t="s">
        <v>295</v>
      </c>
      <c r="C37" s="766"/>
      <c r="D37" s="766"/>
      <c r="E37" s="766"/>
      <c r="F37" s="766"/>
      <c r="G37" s="766"/>
      <c r="H37" s="766"/>
      <c r="I37" s="27"/>
      <c r="J37" s="37"/>
      <c r="K37" s="29"/>
      <c r="L37" s="145"/>
      <c r="M37" s="58"/>
      <c r="P37" s="502"/>
    </row>
    <row r="38" spans="1:16" s="12" customFormat="1" x14ac:dyDescent="0.2">
      <c r="A38" s="23"/>
      <c r="B38" s="27"/>
      <c r="C38" s="27"/>
      <c r="D38" s="27"/>
      <c r="E38" s="27"/>
      <c r="F38" s="29" t="s">
        <v>37</v>
      </c>
      <c r="G38" s="29"/>
      <c r="H38" s="37" t="s">
        <v>101</v>
      </c>
      <c r="I38" s="29"/>
      <c r="J38" s="29" t="s">
        <v>38</v>
      </c>
      <c r="K38" s="29"/>
      <c r="L38" s="564" t="s">
        <v>479</v>
      </c>
      <c r="M38" s="28"/>
      <c r="P38" s="502"/>
    </row>
    <row r="39" spans="1:16" s="12" customFormat="1" ht="12" customHeight="1" x14ac:dyDescent="0.2">
      <c r="A39" s="23"/>
      <c r="B39" s="765" t="s">
        <v>39</v>
      </c>
      <c r="C39" s="765"/>
      <c r="D39" s="765"/>
      <c r="E39" s="765"/>
      <c r="F39" s="467"/>
      <c r="G39" s="27"/>
      <c r="H39" s="144"/>
      <c r="I39" s="52" t="s">
        <v>40</v>
      </c>
      <c r="J39" s="52">
        <f>'Section B1'!J39</f>
        <v>1</v>
      </c>
      <c r="K39" s="29" t="s">
        <v>41</v>
      </c>
      <c r="L39" s="418">
        <f>H39*J39</f>
        <v>0</v>
      </c>
      <c r="M39" s="28"/>
      <c r="P39" s="502" t="b">
        <f>H39=""</f>
        <v>1</v>
      </c>
    </row>
    <row r="40" spans="1:16" s="12" customFormat="1" ht="6" customHeight="1" x14ac:dyDescent="0.2">
      <c r="A40" s="23"/>
      <c r="B40" s="27"/>
      <c r="C40" s="27"/>
      <c r="D40" s="27"/>
      <c r="E40" s="27"/>
      <c r="F40" s="29"/>
      <c r="G40" s="27"/>
      <c r="H40" s="27"/>
      <c r="I40" s="27"/>
      <c r="J40" s="29"/>
      <c r="K40" s="29"/>
      <c r="L40" s="145"/>
      <c r="M40" s="28"/>
      <c r="P40" s="502"/>
    </row>
    <row r="41" spans="1:16" s="12" customFormat="1" ht="12" customHeight="1" x14ac:dyDescent="0.2">
      <c r="A41" s="23"/>
      <c r="B41" s="770" t="s">
        <v>42</v>
      </c>
      <c r="C41" s="770"/>
      <c r="D41" s="770"/>
      <c r="E41" s="770"/>
      <c r="F41" s="467"/>
      <c r="G41" s="27"/>
      <c r="H41" s="144"/>
      <c r="I41" s="52" t="s">
        <v>40</v>
      </c>
      <c r="J41" s="52">
        <f>'Section B1'!J41</f>
        <v>25</v>
      </c>
      <c r="K41" s="29" t="s">
        <v>41</v>
      </c>
      <c r="L41" s="418">
        <f>H41*J41</f>
        <v>0</v>
      </c>
      <c r="M41" s="28"/>
      <c r="P41" s="502" t="b">
        <f>H41=""</f>
        <v>1</v>
      </c>
    </row>
    <row r="42" spans="1:16" s="12" customFormat="1" ht="6" customHeight="1" x14ac:dyDescent="0.2">
      <c r="A42" s="23"/>
      <c r="B42" s="27"/>
      <c r="C42" s="27"/>
      <c r="D42" s="27"/>
      <c r="E42" s="27"/>
      <c r="F42" s="29"/>
      <c r="G42" s="27"/>
      <c r="H42" s="27"/>
      <c r="I42" s="27"/>
      <c r="J42" s="29"/>
      <c r="K42" s="29"/>
      <c r="L42" s="145"/>
      <c r="M42" s="28"/>
      <c r="P42" s="502"/>
    </row>
    <row r="43" spans="1:16" s="12" customFormat="1" ht="12" customHeight="1" x14ac:dyDescent="0.2">
      <c r="A43" s="23"/>
      <c r="B43" s="770" t="s">
        <v>43</v>
      </c>
      <c r="C43" s="770"/>
      <c r="D43" s="770"/>
      <c r="E43" s="770"/>
      <c r="F43" s="467"/>
      <c r="G43" s="27"/>
      <c r="H43" s="144"/>
      <c r="I43" s="52" t="s">
        <v>40</v>
      </c>
      <c r="J43" s="52">
        <f>'Section B1'!J43</f>
        <v>298</v>
      </c>
      <c r="K43" s="29" t="s">
        <v>41</v>
      </c>
      <c r="L43" s="418">
        <f>H43*J43</f>
        <v>0</v>
      </c>
      <c r="M43" s="28"/>
      <c r="P43" s="502" t="b">
        <f>H43=""</f>
        <v>1</v>
      </c>
    </row>
    <row r="44" spans="1:16" ht="6" customHeight="1" x14ac:dyDescent="0.2">
      <c r="A44" s="31"/>
      <c r="B44" s="33"/>
      <c r="C44" s="33"/>
      <c r="D44" s="33"/>
      <c r="E44" s="33"/>
      <c r="F44" s="34"/>
      <c r="G44" s="33"/>
      <c r="H44" s="33"/>
      <c r="I44" s="33"/>
      <c r="J44" s="34"/>
      <c r="K44" s="34"/>
      <c r="L44" s="148"/>
      <c r="M44" s="35"/>
    </row>
    <row r="45" spans="1:16" s="12" customFormat="1" ht="15" customHeight="1" x14ac:dyDescent="0.2">
      <c r="A45" s="242"/>
      <c r="B45" s="766" t="s">
        <v>107</v>
      </c>
      <c r="C45" s="766"/>
      <c r="D45" s="766"/>
      <c r="E45" s="766"/>
      <c r="F45" s="766"/>
      <c r="G45" s="766"/>
      <c r="H45" s="766"/>
      <c r="I45" s="27"/>
      <c r="J45" s="37"/>
      <c r="K45" s="29"/>
      <c r="L45" s="145"/>
      <c r="M45" s="58"/>
      <c r="P45" s="502"/>
    </row>
    <row r="46" spans="1:16" s="12" customFormat="1" x14ac:dyDescent="0.2">
      <c r="A46" s="23"/>
      <c r="B46" s="27"/>
      <c r="C46" s="27"/>
      <c r="D46" s="27"/>
      <c r="E46" s="27"/>
      <c r="F46" s="29" t="s">
        <v>37</v>
      </c>
      <c r="G46" s="29"/>
      <c r="H46" s="37" t="s">
        <v>101</v>
      </c>
      <c r="I46" s="29"/>
      <c r="J46" s="29" t="s">
        <v>38</v>
      </c>
      <c r="K46" s="29"/>
      <c r="L46" s="564" t="s">
        <v>479</v>
      </c>
      <c r="M46" s="28"/>
      <c r="P46" s="502"/>
    </row>
    <row r="47" spans="1:16" s="12" customFormat="1" ht="12" customHeight="1" x14ac:dyDescent="0.2">
      <c r="A47" s="23"/>
      <c r="B47" s="765" t="s">
        <v>39</v>
      </c>
      <c r="C47" s="765"/>
      <c r="D47" s="765"/>
      <c r="E47" s="765"/>
      <c r="F47" s="467"/>
      <c r="G47" s="27"/>
      <c r="H47" s="144"/>
      <c r="I47" s="52" t="s">
        <v>40</v>
      </c>
      <c r="J47" s="52">
        <f>'Section B1'!J47</f>
        <v>1</v>
      </c>
      <c r="K47" s="29" t="s">
        <v>41</v>
      </c>
      <c r="L47" s="418">
        <f>H47*J47</f>
        <v>0</v>
      </c>
      <c r="M47" s="28"/>
      <c r="P47" s="502" t="b">
        <f>H47=""</f>
        <v>1</v>
      </c>
    </row>
    <row r="48" spans="1:16" s="12" customFormat="1" ht="6" customHeight="1" x14ac:dyDescent="0.2">
      <c r="A48" s="23"/>
      <c r="B48" s="27"/>
      <c r="C48" s="27"/>
      <c r="D48" s="27"/>
      <c r="E48" s="27"/>
      <c r="F48" s="29"/>
      <c r="G48" s="27"/>
      <c r="H48" s="27"/>
      <c r="I48" s="27"/>
      <c r="J48" s="29"/>
      <c r="K48" s="29"/>
      <c r="L48" s="145"/>
      <c r="M48" s="28"/>
      <c r="P48" s="502"/>
    </row>
    <row r="49" spans="1:16" s="12" customFormat="1" ht="12" customHeight="1" x14ac:dyDescent="0.2">
      <c r="A49" s="23"/>
      <c r="B49" s="770" t="s">
        <v>42</v>
      </c>
      <c r="C49" s="770"/>
      <c r="D49" s="770"/>
      <c r="E49" s="770"/>
      <c r="F49" s="467"/>
      <c r="G49" s="27"/>
      <c r="H49" s="144"/>
      <c r="I49" s="52" t="s">
        <v>40</v>
      </c>
      <c r="J49" s="52">
        <f>'Section B1'!J49</f>
        <v>25</v>
      </c>
      <c r="K49" s="29" t="s">
        <v>41</v>
      </c>
      <c r="L49" s="418">
        <f>H49*J49</f>
        <v>0</v>
      </c>
      <c r="M49" s="28"/>
      <c r="P49" s="502" t="b">
        <f>H49=""</f>
        <v>1</v>
      </c>
    </row>
    <row r="50" spans="1:16" s="12" customFormat="1" ht="6" customHeight="1" x14ac:dyDescent="0.2">
      <c r="A50" s="23"/>
      <c r="B50" s="27"/>
      <c r="C50" s="27"/>
      <c r="D50" s="27"/>
      <c r="E50" s="27"/>
      <c r="F50" s="29"/>
      <c r="G50" s="27"/>
      <c r="H50" s="27"/>
      <c r="I50" s="27"/>
      <c r="J50" s="29"/>
      <c r="K50" s="29"/>
      <c r="L50" s="145"/>
      <c r="M50" s="28"/>
      <c r="P50" s="502"/>
    </row>
    <row r="51" spans="1:16" s="12" customFormat="1" ht="12" customHeight="1" x14ac:dyDescent="0.2">
      <c r="A51" s="23"/>
      <c r="B51" s="770" t="s">
        <v>43</v>
      </c>
      <c r="C51" s="770"/>
      <c r="D51" s="770"/>
      <c r="E51" s="770"/>
      <c r="F51" s="467"/>
      <c r="G51" s="27"/>
      <c r="H51" s="144"/>
      <c r="I51" s="52" t="s">
        <v>40</v>
      </c>
      <c r="J51" s="52">
        <f>'Section B1'!J51</f>
        <v>298</v>
      </c>
      <c r="K51" s="29" t="s">
        <v>41</v>
      </c>
      <c r="L51" s="418">
        <f>H51*J51</f>
        <v>0</v>
      </c>
      <c r="M51" s="28"/>
      <c r="P51" s="502" t="b">
        <f>H51=""</f>
        <v>1</v>
      </c>
    </row>
    <row r="52" spans="1:16" ht="6" customHeight="1" x14ac:dyDescent="0.2">
      <c r="A52" s="31"/>
      <c r="B52" s="33"/>
      <c r="C52" s="33"/>
      <c r="D52" s="33"/>
      <c r="E52" s="33"/>
      <c r="F52" s="34"/>
      <c r="G52" s="33"/>
      <c r="H52" s="33"/>
      <c r="I52" s="33"/>
      <c r="J52" s="34"/>
      <c r="K52" s="34"/>
      <c r="L52" s="148"/>
      <c r="M52" s="35"/>
    </row>
    <row r="53" spans="1:16" s="12" customFormat="1" ht="15" customHeight="1" x14ac:dyDescent="0.2">
      <c r="A53" s="242"/>
      <c r="B53" s="766" t="s">
        <v>108</v>
      </c>
      <c r="C53" s="766"/>
      <c r="D53" s="766"/>
      <c r="E53" s="766"/>
      <c r="F53" s="766"/>
      <c r="G53" s="766"/>
      <c r="H53" s="766"/>
      <c r="I53" s="27"/>
      <c r="J53" s="37"/>
      <c r="K53" s="29"/>
      <c r="L53" s="145"/>
      <c r="M53" s="58"/>
      <c r="P53" s="502"/>
    </row>
    <row r="54" spans="1:16" s="12" customFormat="1" x14ac:dyDescent="0.2">
      <c r="A54" s="23"/>
      <c r="B54" s="27"/>
      <c r="C54" s="27"/>
      <c r="D54" s="27"/>
      <c r="E54" s="27"/>
      <c r="F54" s="29" t="s">
        <v>37</v>
      </c>
      <c r="G54" s="29"/>
      <c r="H54" s="37" t="s">
        <v>101</v>
      </c>
      <c r="I54" s="29"/>
      <c r="J54" s="29" t="s">
        <v>38</v>
      </c>
      <c r="K54" s="29"/>
      <c r="L54" s="564" t="s">
        <v>479</v>
      </c>
      <c r="M54" s="28"/>
      <c r="P54" s="502"/>
    </row>
    <row r="55" spans="1:16" s="12" customFormat="1" ht="12" customHeight="1" x14ac:dyDescent="0.2">
      <c r="A55" s="23"/>
      <c r="B55" s="765" t="s">
        <v>39</v>
      </c>
      <c r="C55" s="765"/>
      <c r="D55" s="765"/>
      <c r="E55" s="765"/>
      <c r="F55" s="467"/>
      <c r="G55" s="27"/>
      <c r="H55" s="144"/>
      <c r="I55" s="52" t="s">
        <v>40</v>
      </c>
      <c r="J55" s="52">
        <f>'Section B1'!J55</f>
        <v>1</v>
      </c>
      <c r="K55" s="29" t="s">
        <v>41</v>
      </c>
      <c r="L55" s="418">
        <f>H55*J55</f>
        <v>0</v>
      </c>
      <c r="M55" s="28"/>
      <c r="P55" s="502" t="b">
        <f>H55=""</f>
        <v>1</v>
      </c>
    </row>
    <row r="56" spans="1:16" s="12" customFormat="1" ht="6" customHeight="1" x14ac:dyDescent="0.2">
      <c r="A56" s="23"/>
      <c r="B56" s="27"/>
      <c r="C56" s="27"/>
      <c r="D56" s="27"/>
      <c r="E56" s="27"/>
      <c r="F56" s="29"/>
      <c r="G56" s="27"/>
      <c r="H56" s="27"/>
      <c r="I56" s="27"/>
      <c r="J56" s="29"/>
      <c r="K56" s="29"/>
      <c r="L56" s="145"/>
      <c r="M56" s="28"/>
      <c r="P56" s="502"/>
    </row>
    <row r="57" spans="1:16" s="12" customFormat="1" ht="12" customHeight="1" x14ac:dyDescent="0.2">
      <c r="A57" s="23"/>
      <c r="B57" s="770" t="s">
        <v>42</v>
      </c>
      <c r="C57" s="770"/>
      <c r="D57" s="770"/>
      <c r="E57" s="770"/>
      <c r="F57" s="467"/>
      <c r="G57" s="27"/>
      <c r="H57" s="144"/>
      <c r="I57" s="52" t="s">
        <v>40</v>
      </c>
      <c r="J57" s="52">
        <f>'Section B1'!J57</f>
        <v>25</v>
      </c>
      <c r="K57" s="29" t="s">
        <v>41</v>
      </c>
      <c r="L57" s="418">
        <f>H57*J57</f>
        <v>0</v>
      </c>
      <c r="M57" s="28"/>
      <c r="P57" s="502" t="b">
        <f>H57=""</f>
        <v>1</v>
      </c>
    </row>
    <row r="58" spans="1:16" s="12" customFormat="1" ht="6" customHeight="1" x14ac:dyDescent="0.2">
      <c r="A58" s="23"/>
      <c r="B58" s="27"/>
      <c r="C58" s="27"/>
      <c r="D58" s="27"/>
      <c r="E58" s="27"/>
      <c r="F58" s="29"/>
      <c r="G58" s="27"/>
      <c r="H58" s="27"/>
      <c r="I58" s="27"/>
      <c r="J58" s="29"/>
      <c r="K58" s="29"/>
      <c r="L58" s="145"/>
      <c r="M58" s="28"/>
      <c r="P58" s="502"/>
    </row>
    <row r="59" spans="1:16" s="12" customFormat="1" ht="12" customHeight="1" x14ac:dyDescent="0.2">
      <c r="A59" s="23"/>
      <c r="B59" s="770" t="s">
        <v>43</v>
      </c>
      <c r="C59" s="770"/>
      <c r="D59" s="770"/>
      <c r="E59" s="770"/>
      <c r="F59" s="467"/>
      <c r="G59" s="27"/>
      <c r="H59" s="144"/>
      <c r="I59" s="52" t="s">
        <v>40</v>
      </c>
      <c r="J59" s="52">
        <f>'Section B1'!J59</f>
        <v>298</v>
      </c>
      <c r="K59" s="29" t="s">
        <v>41</v>
      </c>
      <c r="L59" s="418">
        <f>H59*J59</f>
        <v>0</v>
      </c>
      <c r="M59" s="28"/>
      <c r="P59" s="502" t="b">
        <f>H59=""</f>
        <v>1</v>
      </c>
    </row>
    <row r="60" spans="1:16" ht="6" customHeight="1" x14ac:dyDescent="0.2">
      <c r="A60" s="31"/>
      <c r="B60" s="33"/>
      <c r="C60" s="33"/>
      <c r="D60" s="33"/>
      <c r="E60" s="33"/>
      <c r="F60" s="34"/>
      <c r="G60" s="33"/>
      <c r="H60" s="33"/>
      <c r="I60" s="33"/>
      <c r="J60" s="34"/>
      <c r="K60" s="34"/>
      <c r="L60" s="148"/>
      <c r="M60" s="35"/>
    </row>
    <row r="61" spans="1:16" s="12" customFormat="1" ht="15" customHeight="1" x14ac:dyDescent="0.2">
      <c r="A61" s="242"/>
      <c r="B61" s="766" t="s">
        <v>268</v>
      </c>
      <c r="C61" s="766"/>
      <c r="D61" s="766"/>
      <c r="E61" s="766"/>
      <c r="F61" s="766"/>
      <c r="G61" s="766"/>
      <c r="H61" s="766"/>
      <c r="I61" s="27"/>
      <c r="J61" s="37"/>
      <c r="K61" s="29"/>
      <c r="L61" s="145"/>
      <c r="M61" s="58"/>
      <c r="P61" s="502"/>
    </row>
    <row r="62" spans="1:16" s="12" customFormat="1" x14ac:dyDescent="0.2">
      <c r="A62" s="23"/>
      <c r="B62" s="27"/>
      <c r="C62" s="27"/>
      <c r="D62" s="27"/>
      <c r="E62" s="27"/>
      <c r="F62" s="29" t="s">
        <v>37</v>
      </c>
      <c r="G62" s="29"/>
      <c r="H62" s="37" t="s">
        <v>101</v>
      </c>
      <c r="I62" s="29"/>
      <c r="J62" s="29" t="s">
        <v>38</v>
      </c>
      <c r="K62" s="29"/>
      <c r="L62" s="564" t="s">
        <v>479</v>
      </c>
      <c r="M62" s="28"/>
      <c r="P62" s="502"/>
    </row>
    <row r="63" spans="1:16" s="12" customFormat="1" ht="12" customHeight="1" x14ac:dyDescent="0.2">
      <c r="A63" s="23"/>
      <c r="B63" s="765" t="s">
        <v>39</v>
      </c>
      <c r="C63" s="765"/>
      <c r="D63" s="765"/>
      <c r="E63" s="765"/>
      <c r="F63" s="467"/>
      <c r="G63" s="27"/>
      <c r="H63" s="144"/>
      <c r="I63" s="52" t="s">
        <v>40</v>
      </c>
      <c r="J63" s="52">
        <f>'Section B1'!J63</f>
        <v>1</v>
      </c>
      <c r="K63" s="29" t="s">
        <v>41</v>
      </c>
      <c r="L63" s="418">
        <f>H63*J63</f>
        <v>0</v>
      </c>
      <c r="M63" s="28"/>
      <c r="P63" s="502" t="b">
        <f>H63=""</f>
        <v>1</v>
      </c>
    </row>
    <row r="64" spans="1:16" ht="12.75" x14ac:dyDescent="0.2">
      <c r="A64" s="31"/>
      <c r="B64" s="628"/>
      <c r="C64" s="32"/>
      <c r="D64" s="32"/>
      <c r="E64" s="32"/>
      <c r="F64" s="29"/>
      <c r="G64" s="32"/>
      <c r="H64" s="32"/>
      <c r="I64" s="32"/>
      <c r="J64" s="32"/>
      <c r="K64" s="29"/>
      <c r="L64" s="32"/>
      <c r="M64" s="35"/>
      <c r="P64" s="7"/>
    </row>
    <row r="65" spans="1:16" ht="12" x14ac:dyDescent="0.2">
      <c r="A65" s="31"/>
      <c r="B65" s="644" t="str">
        <f>LEFT(CONCATENATE(Submission!$C$19," - ", 'Section A1'!$B$5),95)</f>
        <v xml:space="preserve"> - </v>
      </c>
      <c r="C65" s="645"/>
      <c r="D65" s="645"/>
      <c r="E65" s="645"/>
      <c r="F65" s="646"/>
      <c r="G65" s="645"/>
      <c r="H65" s="645"/>
      <c r="I65" s="645"/>
      <c r="J65" s="645"/>
      <c r="K65" s="646"/>
      <c r="L65" s="647"/>
      <c r="M65" s="35"/>
      <c r="P65" s="7"/>
    </row>
    <row r="66" spans="1:16" ht="12" thickBot="1" x14ac:dyDescent="0.25">
      <c r="A66" s="40"/>
      <c r="B66" s="41"/>
      <c r="C66" s="41"/>
      <c r="D66" s="41"/>
      <c r="E66" s="41"/>
      <c r="F66" s="42"/>
      <c r="G66" s="41"/>
      <c r="H66" s="41"/>
      <c r="I66" s="41"/>
      <c r="J66" s="41"/>
      <c r="K66" s="42"/>
      <c r="L66" s="41"/>
      <c r="M66" s="43"/>
      <c r="P66" s="7"/>
    </row>
  </sheetData>
  <sheetProtection password="EBAD" sheet="1"/>
  <mergeCells count="33">
    <mergeCell ref="B2:L2"/>
    <mergeCell ref="B35:E35"/>
    <mergeCell ref="B39:E39"/>
    <mergeCell ref="B45:H45"/>
    <mergeCell ref="B41:E41"/>
    <mergeCell ref="B43:E43"/>
    <mergeCell ref="B33:E33"/>
    <mergeCell ref="B3:H3"/>
    <mergeCell ref="B5:E5"/>
    <mergeCell ref="B7:E7"/>
    <mergeCell ref="B31:E31"/>
    <mergeCell ref="B47:E47"/>
    <mergeCell ref="B9:E9"/>
    <mergeCell ref="B11:H11"/>
    <mergeCell ref="B13:E13"/>
    <mergeCell ref="F19:K19"/>
    <mergeCell ref="B15:E15"/>
    <mergeCell ref="A1:M1"/>
    <mergeCell ref="B63:E63"/>
    <mergeCell ref="B17:E17"/>
    <mergeCell ref="B21:H21"/>
    <mergeCell ref="B23:E23"/>
    <mergeCell ref="B37:H37"/>
    <mergeCell ref="B25:E25"/>
    <mergeCell ref="B27:E27"/>
    <mergeCell ref="B29:H29"/>
    <mergeCell ref="B61:H61"/>
    <mergeCell ref="B57:E57"/>
    <mergeCell ref="B59:E59"/>
    <mergeCell ref="B49:E49"/>
    <mergeCell ref="B51:E51"/>
    <mergeCell ref="B53:H53"/>
    <mergeCell ref="B55:E55"/>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3673" r:id="rId4" name="Check Box 9">
              <controlPr defaultSize="0" autoFill="0" autoLine="0" autoPict="0">
                <anchor moveWithCells="1">
                  <from>
                    <xdr:col>5</xdr:col>
                    <xdr:colOff>9525</xdr:colOff>
                    <xdr:row>3</xdr:row>
                    <xdr:rowOff>104775</xdr:rowOff>
                  </from>
                  <to>
                    <xdr:col>6</xdr:col>
                    <xdr:colOff>85725</xdr:colOff>
                    <xdr:row>5</xdr:row>
                    <xdr:rowOff>28575</xdr:rowOff>
                  </to>
                </anchor>
              </controlPr>
            </control>
          </mc:Choice>
        </mc:AlternateContent>
        <mc:AlternateContent xmlns:mc="http://schemas.openxmlformats.org/markup-compatibility/2006">
          <mc:Choice Requires="x14">
            <control shapeId="113674" r:id="rId5" name="Check Box 10">
              <controlPr defaultSize="0" autoFill="0" autoLine="0" autoPict="0">
                <anchor moveWithCells="1">
                  <from>
                    <xdr:col>5</xdr:col>
                    <xdr:colOff>9525</xdr:colOff>
                    <xdr:row>5</xdr:row>
                    <xdr:rowOff>38100</xdr:rowOff>
                  </from>
                  <to>
                    <xdr:col>6</xdr:col>
                    <xdr:colOff>85725</xdr:colOff>
                    <xdr:row>7</xdr:row>
                    <xdr:rowOff>28575</xdr:rowOff>
                  </to>
                </anchor>
              </controlPr>
            </control>
          </mc:Choice>
        </mc:AlternateContent>
        <mc:AlternateContent xmlns:mc="http://schemas.openxmlformats.org/markup-compatibility/2006">
          <mc:Choice Requires="x14">
            <control shapeId="113675" r:id="rId6" name="Check Box 11">
              <controlPr defaultSize="0" autoFill="0" autoLine="0" autoPict="0">
                <anchor moveWithCells="1">
                  <from>
                    <xdr:col>5</xdr:col>
                    <xdr:colOff>9525</xdr:colOff>
                    <xdr:row>7</xdr:row>
                    <xdr:rowOff>38100</xdr:rowOff>
                  </from>
                  <to>
                    <xdr:col>6</xdr:col>
                    <xdr:colOff>85725</xdr:colOff>
                    <xdr:row>9</xdr:row>
                    <xdr:rowOff>28575</xdr:rowOff>
                  </to>
                </anchor>
              </controlPr>
            </control>
          </mc:Choice>
        </mc:AlternateContent>
        <mc:AlternateContent xmlns:mc="http://schemas.openxmlformats.org/markup-compatibility/2006">
          <mc:Choice Requires="x14">
            <control shapeId="113676" r:id="rId7" name="Check Box 12">
              <controlPr defaultSize="0" autoFill="0" autoLine="0" autoPict="0">
                <anchor moveWithCells="1">
                  <from>
                    <xdr:col>5</xdr:col>
                    <xdr:colOff>9525</xdr:colOff>
                    <xdr:row>11</xdr:row>
                    <xdr:rowOff>95250</xdr:rowOff>
                  </from>
                  <to>
                    <xdr:col>6</xdr:col>
                    <xdr:colOff>85725</xdr:colOff>
                    <xdr:row>13</xdr:row>
                    <xdr:rowOff>19050</xdr:rowOff>
                  </to>
                </anchor>
              </controlPr>
            </control>
          </mc:Choice>
        </mc:AlternateContent>
        <mc:AlternateContent xmlns:mc="http://schemas.openxmlformats.org/markup-compatibility/2006">
          <mc:Choice Requires="x14">
            <control shapeId="113677" r:id="rId8" name="Check Box 13">
              <controlPr defaultSize="0" autoFill="0" autoLine="0" autoPict="0">
                <anchor moveWithCells="1">
                  <from>
                    <xdr:col>5</xdr:col>
                    <xdr:colOff>9525</xdr:colOff>
                    <xdr:row>13</xdr:row>
                    <xdr:rowOff>38100</xdr:rowOff>
                  </from>
                  <to>
                    <xdr:col>6</xdr:col>
                    <xdr:colOff>85725</xdr:colOff>
                    <xdr:row>15</xdr:row>
                    <xdr:rowOff>28575</xdr:rowOff>
                  </to>
                </anchor>
              </controlPr>
            </control>
          </mc:Choice>
        </mc:AlternateContent>
        <mc:AlternateContent xmlns:mc="http://schemas.openxmlformats.org/markup-compatibility/2006">
          <mc:Choice Requires="x14">
            <control shapeId="113678" r:id="rId9" name="Check Box 14">
              <controlPr defaultSize="0" autoFill="0" autoLine="0" autoPict="0">
                <anchor moveWithCells="1">
                  <from>
                    <xdr:col>5</xdr:col>
                    <xdr:colOff>9525</xdr:colOff>
                    <xdr:row>15</xdr:row>
                    <xdr:rowOff>47625</xdr:rowOff>
                  </from>
                  <to>
                    <xdr:col>6</xdr:col>
                    <xdr:colOff>85725</xdr:colOff>
                    <xdr:row>17</xdr:row>
                    <xdr:rowOff>38100</xdr:rowOff>
                  </to>
                </anchor>
              </controlPr>
            </control>
          </mc:Choice>
        </mc:AlternateContent>
        <mc:AlternateContent xmlns:mc="http://schemas.openxmlformats.org/markup-compatibility/2006">
          <mc:Choice Requires="x14">
            <control shapeId="113679" r:id="rId10" name="Check Box 15">
              <controlPr defaultSize="0" autoFill="0" autoLine="0" autoPict="0">
                <anchor moveWithCells="1">
                  <from>
                    <xdr:col>5</xdr:col>
                    <xdr:colOff>9525</xdr:colOff>
                    <xdr:row>21</xdr:row>
                    <xdr:rowOff>114300</xdr:rowOff>
                  </from>
                  <to>
                    <xdr:col>6</xdr:col>
                    <xdr:colOff>85725</xdr:colOff>
                    <xdr:row>23</xdr:row>
                    <xdr:rowOff>38100</xdr:rowOff>
                  </to>
                </anchor>
              </controlPr>
            </control>
          </mc:Choice>
        </mc:AlternateContent>
        <mc:AlternateContent xmlns:mc="http://schemas.openxmlformats.org/markup-compatibility/2006">
          <mc:Choice Requires="x14">
            <control shapeId="113680" r:id="rId11" name="Check Box 16">
              <controlPr defaultSize="0" autoFill="0" autoLine="0" autoPict="0">
                <anchor moveWithCells="1">
                  <from>
                    <xdr:col>5</xdr:col>
                    <xdr:colOff>9525</xdr:colOff>
                    <xdr:row>23</xdr:row>
                    <xdr:rowOff>47625</xdr:rowOff>
                  </from>
                  <to>
                    <xdr:col>6</xdr:col>
                    <xdr:colOff>85725</xdr:colOff>
                    <xdr:row>25</xdr:row>
                    <xdr:rowOff>38100</xdr:rowOff>
                  </to>
                </anchor>
              </controlPr>
            </control>
          </mc:Choice>
        </mc:AlternateContent>
        <mc:AlternateContent xmlns:mc="http://schemas.openxmlformats.org/markup-compatibility/2006">
          <mc:Choice Requires="x14">
            <control shapeId="113681" r:id="rId12" name="Check Box 17">
              <controlPr defaultSize="0" autoFill="0" autoLine="0" autoPict="0">
                <anchor moveWithCells="1">
                  <from>
                    <xdr:col>5</xdr:col>
                    <xdr:colOff>9525</xdr:colOff>
                    <xdr:row>25</xdr:row>
                    <xdr:rowOff>47625</xdr:rowOff>
                  </from>
                  <to>
                    <xdr:col>6</xdr:col>
                    <xdr:colOff>85725</xdr:colOff>
                    <xdr:row>27</xdr:row>
                    <xdr:rowOff>38100</xdr:rowOff>
                  </to>
                </anchor>
              </controlPr>
            </control>
          </mc:Choice>
        </mc:AlternateContent>
        <mc:AlternateContent xmlns:mc="http://schemas.openxmlformats.org/markup-compatibility/2006">
          <mc:Choice Requires="x14">
            <control shapeId="113682" r:id="rId13" name="Check Box 18">
              <controlPr defaultSize="0" autoFill="0" autoLine="0" autoPict="0">
                <anchor moveWithCells="1">
                  <from>
                    <xdr:col>5</xdr:col>
                    <xdr:colOff>9525</xdr:colOff>
                    <xdr:row>29</xdr:row>
                    <xdr:rowOff>114300</xdr:rowOff>
                  </from>
                  <to>
                    <xdr:col>6</xdr:col>
                    <xdr:colOff>85725</xdr:colOff>
                    <xdr:row>31</xdr:row>
                    <xdr:rowOff>38100</xdr:rowOff>
                  </to>
                </anchor>
              </controlPr>
            </control>
          </mc:Choice>
        </mc:AlternateContent>
        <mc:AlternateContent xmlns:mc="http://schemas.openxmlformats.org/markup-compatibility/2006">
          <mc:Choice Requires="x14">
            <control shapeId="113683" r:id="rId14" name="Check Box 19">
              <controlPr defaultSize="0" autoFill="0" autoLine="0" autoPict="0">
                <anchor moveWithCells="1">
                  <from>
                    <xdr:col>5</xdr:col>
                    <xdr:colOff>9525</xdr:colOff>
                    <xdr:row>31</xdr:row>
                    <xdr:rowOff>47625</xdr:rowOff>
                  </from>
                  <to>
                    <xdr:col>6</xdr:col>
                    <xdr:colOff>85725</xdr:colOff>
                    <xdr:row>33</xdr:row>
                    <xdr:rowOff>38100</xdr:rowOff>
                  </to>
                </anchor>
              </controlPr>
            </control>
          </mc:Choice>
        </mc:AlternateContent>
        <mc:AlternateContent xmlns:mc="http://schemas.openxmlformats.org/markup-compatibility/2006">
          <mc:Choice Requires="x14">
            <control shapeId="113684" r:id="rId15" name="Check Box 20">
              <controlPr defaultSize="0" autoFill="0" autoLine="0" autoPict="0">
                <anchor moveWithCells="1">
                  <from>
                    <xdr:col>5</xdr:col>
                    <xdr:colOff>9525</xdr:colOff>
                    <xdr:row>33</xdr:row>
                    <xdr:rowOff>47625</xdr:rowOff>
                  </from>
                  <to>
                    <xdr:col>6</xdr:col>
                    <xdr:colOff>85725</xdr:colOff>
                    <xdr:row>35</xdr:row>
                    <xdr:rowOff>38100</xdr:rowOff>
                  </to>
                </anchor>
              </controlPr>
            </control>
          </mc:Choice>
        </mc:AlternateContent>
        <mc:AlternateContent xmlns:mc="http://schemas.openxmlformats.org/markup-compatibility/2006">
          <mc:Choice Requires="x14">
            <control shapeId="113685" r:id="rId16" name="Check Box 21">
              <controlPr defaultSize="0" autoFill="0" autoLine="0" autoPict="0">
                <anchor moveWithCells="1">
                  <from>
                    <xdr:col>5</xdr:col>
                    <xdr:colOff>9525</xdr:colOff>
                    <xdr:row>37</xdr:row>
                    <xdr:rowOff>114300</xdr:rowOff>
                  </from>
                  <to>
                    <xdr:col>6</xdr:col>
                    <xdr:colOff>85725</xdr:colOff>
                    <xdr:row>39</xdr:row>
                    <xdr:rowOff>38100</xdr:rowOff>
                  </to>
                </anchor>
              </controlPr>
            </control>
          </mc:Choice>
        </mc:AlternateContent>
        <mc:AlternateContent xmlns:mc="http://schemas.openxmlformats.org/markup-compatibility/2006">
          <mc:Choice Requires="x14">
            <control shapeId="113686" r:id="rId17" name="Check Box 22">
              <controlPr defaultSize="0" autoFill="0" autoLine="0" autoPict="0">
                <anchor moveWithCells="1">
                  <from>
                    <xdr:col>5</xdr:col>
                    <xdr:colOff>9525</xdr:colOff>
                    <xdr:row>39</xdr:row>
                    <xdr:rowOff>47625</xdr:rowOff>
                  </from>
                  <to>
                    <xdr:col>6</xdr:col>
                    <xdr:colOff>85725</xdr:colOff>
                    <xdr:row>41</xdr:row>
                    <xdr:rowOff>38100</xdr:rowOff>
                  </to>
                </anchor>
              </controlPr>
            </control>
          </mc:Choice>
        </mc:AlternateContent>
        <mc:AlternateContent xmlns:mc="http://schemas.openxmlformats.org/markup-compatibility/2006">
          <mc:Choice Requires="x14">
            <control shapeId="113687" r:id="rId18" name="Check Box 23">
              <controlPr defaultSize="0" autoFill="0" autoLine="0" autoPict="0">
                <anchor moveWithCells="1">
                  <from>
                    <xdr:col>5</xdr:col>
                    <xdr:colOff>9525</xdr:colOff>
                    <xdr:row>41</xdr:row>
                    <xdr:rowOff>47625</xdr:rowOff>
                  </from>
                  <to>
                    <xdr:col>6</xdr:col>
                    <xdr:colOff>85725</xdr:colOff>
                    <xdr:row>43</xdr:row>
                    <xdr:rowOff>38100</xdr:rowOff>
                  </to>
                </anchor>
              </controlPr>
            </control>
          </mc:Choice>
        </mc:AlternateContent>
        <mc:AlternateContent xmlns:mc="http://schemas.openxmlformats.org/markup-compatibility/2006">
          <mc:Choice Requires="x14">
            <control shapeId="113688" r:id="rId19" name="Check Box 24">
              <controlPr defaultSize="0" autoFill="0" autoLine="0" autoPict="0">
                <anchor moveWithCells="1">
                  <from>
                    <xdr:col>5</xdr:col>
                    <xdr:colOff>9525</xdr:colOff>
                    <xdr:row>45</xdr:row>
                    <xdr:rowOff>114300</xdr:rowOff>
                  </from>
                  <to>
                    <xdr:col>6</xdr:col>
                    <xdr:colOff>85725</xdr:colOff>
                    <xdr:row>47</xdr:row>
                    <xdr:rowOff>38100</xdr:rowOff>
                  </to>
                </anchor>
              </controlPr>
            </control>
          </mc:Choice>
        </mc:AlternateContent>
        <mc:AlternateContent xmlns:mc="http://schemas.openxmlformats.org/markup-compatibility/2006">
          <mc:Choice Requires="x14">
            <control shapeId="113689" r:id="rId20" name="Check Box 25">
              <controlPr defaultSize="0" autoFill="0" autoLine="0" autoPict="0">
                <anchor moveWithCells="1">
                  <from>
                    <xdr:col>5</xdr:col>
                    <xdr:colOff>9525</xdr:colOff>
                    <xdr:row>47</xdr:row>
                    <xdr:rowOff>47625</xdr:rowOff>
                  </from>
                  <to>
                    <xdr:col>6</xdr:col>
                    <xdr:colOff>85725</xdr:colOff>
                    <xdr:row>49</xdr:row>
                    <xdr:rowOff>38100</xdr:rowOff>
                  </to>
                </anchor>
              </controlPr>
            </control>
          </mc:Choice>
        </mc:AlternateContent>
        <mc:AlternateContent xmlns:mc="http://schemas.openxmlformats.org/markup-compatibility/2006">
          <mc:Choice Requires="x14">
            <control shapeId="113690" r:id="rId21" name="Check Box 26">
              <controlPr defaultSize="0" autoFill="0" autoLine="0" autoPict="0">
                <anchor moveWithCells="1">
                  <from>
                    <xdr:col>5</xdr:col>
                    <xdr:colOff>9525</xdr:colOff>
                    <xdr:row>49</xdr:row>
                    <xdr:rowOff>47625</xdr:rowOff>
                  </from>
                  <to>
                    <xdr:col>6</xdr:col>
                    <xdr:colOff>85725</xdr:colOff>
                    <xdr:row>51</xdr:row>
                    <xdr:rowOff>38100</xdr:rowOff>
                  </to>
                </anchor>
              </controlPr>
            </control>
          </mc:Choice>
        </mc:AlternateContent>
        <mc:AlternateContent xmlns:mc="http://schemas.openxmlformats.org/markup-compatibility/2006">
          <mc:Choice Requires="x14">
            <control shapeId="113691" r:id="rId22" name="Check Box 27">
              <controlPr defaultSize="0" autoFill="0" autoLine="0" autoPict="0">
                <anchor moveWithCells="1">
                  <from>
                    <xdr:col>5</xdr:col>
                    <xdr:colOff>9525</xdr:colOff>
                    <xdr:row>53</xdr:row>
                    <xdr:rowOff>114300</xdr:rowOff>
                  </from>
                  <to>
                    <xdr:col>6</xdr:col>
                    <xdr:colOff>85725</xdr:colOff>
                    <xdr:row>55</xdr:row>
                    <xdr:rowOff>38100</xdr:rowOff>
                  </to>
                </anchor>
              </controlPr>
            </control>
          </mc:Choice>
        </mc:AlternateContent>
        <mc:AlternateContent xmlns:mc="http://schemas.openxmlformats.org/markup-compatibility/2006">
          <mc:Choice Requires="x14">
            <control shapeId="113692" r:id="rId23" name="Check Box 28">
              <controlPr defaultSize="0" autoFill="0" autoLine="0" autoPict="0">
                <anchor moveWithCells="1">
                  <from>
                    <xdr:col>5</xdr:col>
                    <xdr:colOff>9525</xdr:colOff>
                    <xdr:row>55</xdr:row>
                    <xdr:rowOff>47625</xdr:rowOff>
                  </from>
                  <to>
                    <xdr:col>6</xdr:col>
                    <xdr:colOff>85725</xdr:colOff>
                    <xdr:row>57</xdr:row>
                    <xdr:rowOff>38100</xdr:rowOff>
                  </to>
                </anchor>
              </controlPr>
            </control>
          </mc:Choice>
        </mc:AlternateContent>
        <mc:AlternateContent xmlns:mc="http://schemas.openxmlformats.org/markup-compatibility/2006">
          <mc:Choice Requires="x14">
            <control shapeId="113693" r:id="rId24" name="Check Box 29">
              <controlPr defaultSize="0" autoFill="0" autoLine="0" autoPict="0">
                <anchor moveWithCells="1">
                  <from>
                    <xdr:col>5</xdr:col>
                    <xdr:colOff>9525</xdr:colOff>
                    <xdr:row>57</xdr:row>
                    <xdr:rowOff>47625</xdr:rowOff>
                  </from>
                  <to>
                    <xdr:col>6</xdr:col>
                    <xdr:colOff>85725</xdr:colOff>
                    <xdr:row>59</xdr:row>
                    <xdr:rowOff>38100</xdr:rowOff>
                  </to>
                </anchor>
              </controlPr>
            </control>
          </mc:Choice>
        </mc:AlternateContent>
        <mc:AlternateContent xmlns:mc="http://schemas.openxmlformats.org/markup-compatibility/2006">
          <mc:Choice Requires="x14">
            <control shapeId="113694" r:id="rId25" name="Check Box 30">
              <controlPr defaultSize="0" autoFill="0" autoLine="0" autoPict="0">
                <anchor moveWithCells="1">
                  <from>
                    <xdr:col>5</xdr:col>
                    <xdr:colOff>9525</xdr:colOff>
                    <xdr:row>61</xdr:row>
                    <xdr:rowOff>114300</xdr:rowOff>
                  </from>
                  <to>
                    <xdr:col>6</xdr:col>
                    <xdr:colOff>85725</xdr:colOff>
                    <xdr:row>63</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N66"/>
  <sheetViews>
    <sheetView zoomScaleNormal="100" workbookViewId="0">
      <selection activeCell="B5" sqref="B5:B43"/>
    </sheetView>
  </sheetViews>
  <sheetFormatPr defaultRowHeight="11.25" x14ac:dyDescent="0.2"/>
  <cols>
    <col min="1" max="1" width="2.7109375" style="7" customWidth="1"/>
    <col min="2" max="2" width="27.7109375" style="7" customWidth="1"/>
    <col min="3" max="3" width="4.140625" style="22" customWidth="1"/>
    <col min="4" max="4" width="1.7109375" style="7" customWidth="1"/>
    <col min="5" max="5" width="20.7109375" style="7" customWidth="1"/>
    <col min="6" max="6" width="4.28515625" style="7" customWidth="1"/>
    <col min="7" max="7" width="7.140625" style="7" customWidth="1"/>
    <col min="8" max="8" width="4.7109375" style="22" customWidth="1"/>
    <col min="9" max="9" width="20.7109375" style="7" customWidth="1"/>
    <col min="10" max="10" width="2.7109375" style="7" customWidth="1"/>
    <col min="11" max="11" width="9.140625" style="7" customWidth="1"/>
    <col min="12" max="12" width="9.140625" style="7" hidden="1" customWidth="1"/>
    <col min="13" max="13" width="9.140625" style="526" hidden="1" customWidth="1"/>
    <col min="14" max="14" width="9.140625" style="7" hidden="1" customWidth="1"/>
    <col min="15" max="15" width="9.140625" style="7" customWidth="1"/>
    <col min="16" max="16384" width="9.140625" style="7"/>
  </cols>
  <sheetData>
    <row r="1" spans="1:13" s="10" customFormat="1" ht="15" customHeight="1" x14ac:dyDescent="0.2">
      <c r="A1" s="732" t="str">
        <f>"Section B: "&amp;Submission!C19&amp;" Emissions, Production and Emissions Intensity Information"</f>
        <v>Section B:  Emissions, Production and Emissions Intensity Information</v>
      </c>
      <c r="B1" s="728"/>
      <c r="C1" s="728"/>
      <c r="D1" s="728"/>
      <c r="E1" s="728"/>
      <c r="F1" s="728"/>
      <c r="G1" s="728"/>
      <c r="H1" s="728"/>
      <c r="I1" s="728"/>
      <c r="J1" s="729"/>
      <c r="K1" s="9"/>
      <c r="L1" s="9"/>
      <c r="M1" s="525"/>
    </row>
    <row r="2" spans="1:13" s="10" customFormat="1" ht="6" customHeight="1" x14ac:dyDescent="0.2">
      <c r="A2" s="522"/>
      <c r="B2" s="109"/>
      <c r="C2" s="109"/>
      <c r="D2" s="109"/>
      <c r="E2" s="109"/>
      <c r="F2" s="109"/>
      <c r="G2" s="109"/>
      <c r="H2" s="109"/>
      <c r="I2" s="109"/>
      <c r="J2" s="106"/>
      <c r="K2" s="9"/>
      <c r="L2" s="9"/>
      <c r="M2" s="525"/>
    </row>
    <row r="3" spans="1:13" s="4" customFormat="1" ht="15" customHeight="1" x14ac:dyDescent="0.2">
      <c r="A3" s="227"/>
      <c r="B3" s="294" t="s">
        <v>165</v>
      </c>
      <c r="C3" s="149"/>
      <c r="D3" s="149"/>
      <c r="E3" s="149"/>
      <c r="F3" s="149"/>
      <c r="G3" s="149"/>
      <c r="H3" s="25"/>
      <c r="I3" s="25"/>
      <c r="J3" s="73"/>
      <c r="M3" s="524"/>
    </row>
    <row r="4" spans="1:13" s="12" customFormat="1" ht="15" customHeight="1" x14ac:dyDescent="0.2">
      <c r="A4" s="23"/>
      <c r="B4" s="497"/>
      <c r="C4" s="107"/>
      <c r="D4" s="107"/>
      <c r="E4" s="107"/>
      <c r="F4" s="107"/>
      <c r="G4" s="107"/>
      <c r="H4" s="29"/>
      <c r="I4" s="27"/>
      <c r="J4" s="28"/>
      <c r="M4" s="502" t="b">
        <f>(I32=0)</f>
        <v>1</v>
      </c>
    </row>
    <row r="5" spans="1:13" s="12" customFormat="1" ht="12" customHeight="1" x14ac:dyDescent="0.2">
      <c r="A5" s="23"/>
      <c r="B5" s="27"/>
      <c r="C5" s="29" t="s">
        <v>37</v>
      </c>
      <c r="D5" s="29"/>
      <c r="E5" s="37" t="s">
        <v>101</v>
      </c>
      <c r="F5" s="29"/>
      <c r="G5" s="29" t="s">
        <v>38</v>
      </c>
      <c r="H5" s="29"/>
      <c r="I5" s="433" t="s">
        <v>479</v>
      </c>
      <c r="J5" s="28"/>
      <c r="M5" s="502"/>
    </row>
    <row r="6" spans="1:13" s="12" customFormat="1" ht="12" customHeight="1" x14ac:dyDescent="0.25">
      <c r="A6" s="23"/>
      <c r="B6" s="53" t="s">
        <v>44</v>
      </c>
      <c r="C6" s="467"/>
      <c r="D6" s="27"/>
      <c r="E6" s="420"/>
      <c r="F6" s="52" t="s">
        <v>40</v>
      </c>
      <c r="G6" s="52">
        <f>'Section B2'!G6</f>
        <v>14800</v>
      </c>
      <c r="H6" s="29" t="s">
        <v>41</v>
      </c>
      <c r="I6" s="417">
        <f>E6*G6</f>
        <v>0</v>
      </c>
      <c r="J6" s="28"/>
      <c r="M6" s="502" t="b">
        <f>E6=""</f>
        <v>1</v>
      </c>
    </row>
    <row r="7" spans="1:13" s="12" customFormat="1" ht="9.9499999999999993" customHeight="1" x14ac:dyDescent="0.2">
      <c r="A7" s="23"/>
      <c r="B7" s="50"/>
      <c r="C7" s="29"/>
      <c r="D7" s="27"/>
      <c r="E7" s="65"/>
      <c r="F7" s="27"/>
      <c r="G7" s="29"/>
      <c r="H7" s="29"/>
      <c r="I7" s="150"/>
      <c r="J7" s="28"/>
      <c r="M7" s="502"/>
    </row>
    <row r="8" spans="1:13" s="12" customFormat="1" ht="12" customHeight="1" x14ac:dyDescent="0.25">
      <c r="A8" s="23"/>
      <c r="B8" s="53" t="s">
        <v>45</v>
      </c>
      <c r="C8" s="467"/>
      <c r="D8" s="27"/>
      <c r="E8" s="420"/>
      <c r="F8" s="52" t="s">
        <v>40</v>
      </c>
      <c r="G8" s="52">
        <f>'Section B2'!G8</f>
        <v>675</v>
      </c>
      <c r="H8" s="29" t="s">
        <v>41</v>
      </c>
      <c r="I8" s="417">
        <f>E8*G8</f>
        <v>0</v>
      </c>
      <c r="J8" s="28"/>
      <c r="M8" s="502" t="b">
        <f>E8=""</f>
        <v>1</v>
      </c>
    </row>
    <row r="9" spans="1:13" s="12" customFormat="1" ht="9.9499999999999993" customHeight="1" x14ac:dyDescent="0.2">
      <c r="A9" s="23"/>
      <c r="B9" s="50"/>
      <c r="C9" s="29"/>
      <c r="D9" s="27"/>
      <c r="E9" s="27"/>
      <c r="F9" s="27"/>
      <c r="G9" s="29"/>
      <c r="H9" s="29"/>
      <c r="I9" s="150"/>
      <c r="J9" s="28"/>
      <c r="M9" s="502"/>
    </row>
    <row r="10" spans="1:13" ht="12" customHeight="1" x14ac:dyDescent="0.25">
      <c r="A10" s="23"/>
      <c r="B10" s="53" t="s">
        <v>46</v>
      </c>
      <c r="C10" s="467"/>
      <c r="D10" s="27"/>
      <c r="E10" s="420"/>
      <c r="F10" s="52" t="s">
        <v>40</v>
      </c>
      <c r="G10" s="52">
        <f>'Section B2'!G10</f>
        <v>92</v>
      </c>
      <c r="H10" s="29" t="s">
        <v>41</v>
      </c>
      <c r="I10" s="417">
        <f>E10*G10</f>
        <v>0</v>
      </c>
      <c r="J10" s="35"/>
      <c r="M10" s="502" t="b">
        <f>E10=""</f>
        <v>1</v>
      </c>
    </row>
    <row r="11" spans="1:13" ht="9.9499999999999993" customHeight="1" x14ac:dyDescent="0.2">
      <c r="A11" s="23"/>
      <c r="B11" s="50"/>
      <c r="C11" s="29"/>
      <c r="D11" s="27"/>
      <c r="E11" s="27"/>
      <c r="F11" s="27"/>
      <c r="G11" s="29"/>
      <c r="H11" s="29"/>
      <c r="I11" s="150"/>
      <c r="J11" s="35"/>
    </row>
    <row r="12" spans="1:13" ht="12" customHeight="1" x14ac:dyDescent="0.25">
      <c r="A12" s="31"/>
      <c r="B12" s="53" t="s">
        <v>47</v>
      </c>
      <c r="C12" s="467"/>
      <c r="D12" s="27"/>
      <c r="E12" s="420"/>
      <c r="F12" s="52" t="s">
        <v>40</v>
      </c>
      <c r="G12" s="52">
        <f>'Section B2'!G12</f>
        <v>1640</v>
      </c>
      <c r="H12" s="29" t="s">
        <v>41</v>
      </c>
      <c r="I12" s="417">
        <f>E12*G12</f>
        <v>0</v>
      </c>
      <c r="J12" s="35"/>
      <c r="M12" s="502" t="b">
        <f>E12=""</f>
        <v>1</v>
      </c>
    </row>
    <row r="13" spans="1:13" ht="9.9499999999999993" customHeight="1" x14ac:dyDescent="0.2">
      <c r="A13" s="31"/>
      <c r="B13" s="45"/>
      <c r="C13" s="29"/>
      <c r="D13" s="32"/>
      <c r="E13" s="32"/>
      <c r="F13" s="32"/>
      <c r="G13" s="29"/>
      <c r="H13" s="29"/>
      <c r="I13" s="151"/>
      <c r="J13" s="35"/>
    </row>
    <row r="14" spans="1:13" ht="12" customHeight="1" x14ac:dyDescent="0.25">
      <c r="A14" s="31"/>
      <c r="B14" s="53" t="s">
        <v>48</v>
      </c>
      <c r="C14" s="467"/>
      <c r="D14" s="27"/>
      <c r="E14" s="420"/>
      <c r="F14" s="52" t="s">
        <v>40</v>
      </c>
      <c r="G14" s="52">
        <f>'Section B2'!G14</f>
        <v>3500</v>
      </c>
      <c r="H14" s="29" t="s">
        <v>41</v>
      </c>
      <c r="I14" s="417">
        <f>E14*G14</f>
        <v>0</v>
      </c>
      <c r="J14" s="35"/>
      <c r="M14" s="502" t="b">
        <f>E14=""</f>
        <v>1</v>
      </c>
    </row>
    <row r="15" spans="1:13" ht="9.9499999999999993" customHeight="1" x14ac:dyDescent="0.2">
      <c r="A15" s="31"/>
      <c r="B15" s="45"/>
      <c r="C15" s="29"/>
      <c r="D15" s="32"/>
      <c r="E15" s="32"/>
      <c r="F15" s="32"/>
      <c r="G15" s="29"/>
      <c r="H15" s="29"/>
      <c r="I15" s="151"/>
      <c r="J15" s="35"/>
    </row>
    <row r="16" spans="1:13" ht="12" customHeight="1" x14ac:dyDescent="0.25">
      <c r="A16" s="31"/>
      <c r="B16" s="53" t="s">
        <v>49</v>
      </c>
      <c r="C16" s="467"/>
      <c r="D16" s="27"/>
      <c r="E16" s="420"/>
      <c r="F16" s="52" t="s">
        <v>40</v>
      </c>
      <c r="G16" s="52">
        <f>'Section B2'!G16</f>
        <v>1100</v>
      </c>
      <c r="H16" s="29" t="s">
        <v>41</v>
      </c>
      <c r="I16" s="417">
        <f>E16*G16</f>
        <v>0</v>
      </c>
      <c r="J16" s="35"/>
      <c r="M16" s="502" t="b">
        <f>E16=""</f>
        <v>1</v>
      </c>
    </row>
    <row r="17" spans="1:13" ht="9.9499999999999993" customHeight="1" x14ac:dyDescent="0.2">
      <c r="A17" s="31"/>
      <c r="B17" s="45"/>
      <c r="C17" s="29"/>
      <c r="D17" s="32"/>
      <c r="E17" s="32"/>
      <c r="F17" s="32"/>
      <c r="G17" s="29"/>
      <c r="H17" s="29"/>
      <c r="I17" s="151"/>
      <c r="J17" s="35"/>
    </row>
    <row r="18" spans="1:13" ht="12" customHeight="1" x14ac:dyDescent="0.25">
      <c r="A18" s="31"/>
      <c r="B18" s="53" t="s">
        <v>50</v>
      </c>
      <c r="C18" s="467"/>
      <c r="D18" s="27"/>
      <c r="E18" s="420"/>
      <c r="F18" s="52" t="s">
        <v>40</v>
      </c>
      <c r="G18" s="52">
        <f>'Section B2'!G18</f>
        <v>1430</v>
      </c>
      <c r="H18" s="29" t="s">
        <v>41</v>
      </c>
      <c r="I18" s="417">
        <f>E18*G18</f>
        <v>0</v>
      </c>
      <c r="J18" s="35"/>
      <c r="M18" s="502" t="b">
        <f>E18=""</f>
        <v>1</v>
      </c>
    </row>
    <row r="19" spans="1:13" ht="9.9499999999999993" customHeight="1" x14ac:dyDescent="0.2">
      <c r="A19" s="31"/>
      <c r="B19" s="45"/>
      <c r="C19" s="29"/>
      <c r="D19" s="32"/>
      <c r="E19" s="32"/>
      <c r="F19" s="32"/>
      <c r="G19" s="29"/>
      <c r="H19" s="29"/>
      <c r="I19" s="151"/>
      <c r="J19" s="35"/>
    </row>
    <row r="20" spans="1:13" ht="12" customHeight="1" x14ac:dyDescent="0.25">
      <c r="A20" s="31"/>
      <c r="B20" s="53" t="s">
        <v>51</v>
      </c>
      <c r="C20" s="467"/>
      <c r="D20" s="27"/>
      <c r="E20" s="420"/>
      <c r="F20" s="52" t="s">
        <v>40</v>
      </c>
      <c r="G20" s="52">
        <f>'Section B2'!G20</f>
        <v>353</v>
      </c>
      <c r="H20" s="29" t="s">
        <v>41</v>
      </c>
      <c r="I20" s="417">
        <f>E20*G20</f>
        <v>0</v>
      </c>
      <c r="J20" s="35"/>
      <c r="M20" s="502" t="b">
        <f>E20=""</f>
        <v>1</v>
      </c>
    </row>
    <row r="21" spans="1:13" ht="9.9499999999999993" customHeight="1" x14ac:dyDescent="0.2">
      <c r="A21" s="31"/>
      <c r="B21" s="45"/>
      <c r="C21" s="29"/>
      <c r="D21" s="32"/>
      <c r="E21" s="32"/>
      <c r="F21" s="32"/>
      <c r="G21" s="29"/>
      <c r="H21" s="29"/>
      <c r="I21" s="151"/>
      <c r="J21" s="35"/>
    </row>
    <row r="22" spans="1:13" ht="12" customHeight="1" x14ac:dyDescent="0.25">
      <c r="A22" s="31"/>
      <c r="B22" s="53" t="s">
        <v>52</v>
      </c>
      <c r="C22" s="467"/>
      <c r="D22" s="27"/>
      <c r="E22" s="420"/>
      <c r="F22" s="52" t="s">
        <v>40</v>
      </c>
      <c r="G22" s="52">
        <f>'Section B2'!G22</f>
        <v>4470</v>
      </c>
      <c r="H22" s="29" t="s">
        <v>41</v>
      </c>
      <c r="I22" s="417">
        <f>E22*G22</f>
        <v>0</v>
      </c>
      <c r="J22" s="35"/>
      <c r="M22" s="502" t="b">
        <f>E22=""</f>
        <v>1</v>
      </c>
    </row>
    <row r="23" spans="1:13" ht="9.9499999999999993" customHeight="1" x14ac:dyDescent="0.2">
      <c r="A23" s="31"/>
      <c r="B23" s="45"/>
      <c r="C23" s="29"/>
      <c r="D23" s="32"/>
      <c r="E23" s="32"/>
      <c r="F23" s="32"/>
      <c r="G23" s="29"/>
      <c r="H23" s="29"/>
      <c r="I23" s="151"/>
      <c r="J23" s="35"/>
    </row>
    <row r="24" spans="1:13" ht="12" customHeight="1" x14ac:dyDescent="0.25">
      <c r="A24" s="31"/>
      <c r="B24" s="53" t="s">
        <v>53</v>
      </c>
      <c r="C24" s="467"/>
      <c r="D24" s="27"/>
      <c r="E24" s="420"/>
      <c r="F24" s="52" t="s">
        <v>40</v>
      </c>
      <c r="G24" s="52">
        <f>'Section B2'!G24</f>
        <v>124</v>
      </c>
      <c r="H24" s="29" t="s">
        <v>41</v>
      </c>
      <c r="I24" s="417">
        <f>E24*G24</f>
        <v>0</v>
      </c>
      <c r="J24" s="35"/>
      <c r="M24" s="502" t="b">
        <f>E24=""</f>
        <v>1</v>
      </c>
    </row>
    <row r="25" spans="1:13" ht="9.9499999999999993" customHeight="1" x14ac:dyDescent="0.2">
      <c r="A25" s="31"/>
      <c r="B25" s="45"/>
      <c r="C25" s="29"/>
      <c r="D25" s="32"/>
      <c r="E25" s="38"/>
      <c r="F25" s="32"/>
      <c r="G25" s="29"/>
      <c r="H25" s="29"/>
      <c r="I25" s="151"/>
      <c r="J25" s="35"/>
    </row>
    <row r="26" spans="1:13" ht="12" customHeight="1" x14ac:dyDescent="0.25">
      <c r="A26" s="31"/>
      <c r="B26" s="53" t="s">
        <v>54</v>
      </c>
      <c r="C26" s="467"/>
      <c r="D26" s="27"/>
      <c r="E26" s="420"/>
      <c r="F26" s="52" t="s">
        <v>40</v>
      </c>
      <c r="G26" s="52">
        <f>'Section B2'!G26</f>
        <v>3220</v>
      </c>
      <c r="H26" s="29" t="s">
        <v>41</v>
      </c>
      <c r="I26" s="417">
        <f>E26*G26</f>
        <v>0</v>
      </c>
      <c r="J26" s="35"/>
      <c r="M26" s="502" t="b">
        <f>E26=""</f>
        <v>1</v>
      </c>
    </row>
    <row r="27" spans="1:13" ht="9.9499999999999993" customHeight="1" x14ac:dyDescent="0.2">
      <c r="A27" s="31"/>
      <c r="B27" s="45"/>
      <c r="C27" s="29"/>
      <c r="D27" s="32"/>
      <c r="E27" s="32"/>
      <c r="F27" s="32"/>
      <c r="G27" s="29"/>
      <c r="H27" s="29"/>
      <c r="I27" s="151"/>
      <c r="J27" s="35"/>
    </row>
    <row r="28" spans="1:13" ht="12" customHeight="1" x14ac:dyDescent="0.25">
      <c r="A28" s="31"/>
      <c r="B28" s="53" t="s">
        <v>55</v>
      </c>
      <c r="C28" s="467"/>
      <c r="D28" s="27"/>
      <c r="E28" s="420"/>
      <c r="F28" s="52" t="s">
        <v>40</v>
      </c>
      <c r="G28" s="52">
        <f>'Section B2'!G28</f>
        <v>9810</v>
      </c>
      <c r="H28" s="29" t="s">
        <v>41</v>
      </c>
      <c r="I28" s="417">
        <f>E28*G28</f>
        <v>0</v>
      </c>
      <c r="J28" s="35"/>
      <c r="M28" s="502" t="b">
        <f>E28=""</f>
        <v>1</v>
      </c>
    </row>
    <row r="29" spans="1:13" ht="9.9499999999999993" customHeight="1" x14ac:dyDescent="0.2">
      <c r="A29" s="31"/>
      <c r="B29" s="45"/>
      <c r="C29" s="29"/>
      <c r="D29" s="32"/>
      <c r="E29" s="38"/>
      <c r="F29" s="32"/>
      <c r="G29" s="29"/>
      <c r="H29" s="29"/>
      <c r="I29" s="151"/>
      <c r="J29" s="35"/>
    </row>
    <row r="30" spans="1:13" ht="12" customHeight="1" x14ac:dyDescent="0.25">
      <c r="A30" s="31"/>
      <c r="B30" s="53" t="s">
        <v>56</v>
      </c>
      <c r="C30" s="467"/>
      <c r="D30" s="27"/>
      <c r="E30" s="420"/>
      <c r="F30" s="52" t="s">
        <v>40</v>
      </c>
      <c r="G30" s="52">
        <f>'Section B2'!G30</f>
        <v>693</v>
      </c>
      <c r="H30" s="29" t="s">
        <v>41</v>
      </c>
      <c r="I30" s="417">
        <f>E30*G30</f>
        <v>0</v>
      </c>
      <c r="J30" s="35"/>
      <c r="M30" s="502" t="b">
        <f>E30=""</f>
        <v>1</v>
      </c>
    </row>
    <row r="31" spans="1:13" ht="9.9499999999999993" customHeight="1" x14ac:dyDescent="0.2">
      <c r="A31" s="31"/>
      <c r="B31" s="32"/>
      <c r="C31" s="29"/>
      <c r="D31" s="32"/>
      <c r="E31" s="32"/>
      <c r="F31" s="32"/>
      <c r="G31" s="29"/>
      <c r="H31" s="29"/>
      <c r="I31" s="151"/>
      <c r="J31" s="35"/>
    </row>
    <row r="32" spans="1:13" ht="12" customHeight="1" x14ac:dyDescent="0.2">
      <c r="A32" s="31"/>
      <c r="B32" s="32"/>
      <c r="C32" s="774" t="s">
        <v>171</v>
      </c>
      <c r="D32" s="768"/>
      <c r="E32" s="768"/>
      <c r="F32" s="768"/>
      <c r="G32" s="768"/>
      <c r="H32" s="768"/>
      <c r="I32" s="417">
        <f>SUM(I30,I28,I26,I24,I22,I20,I18,I16,I14,I12,I10,I8,I6)</f>
        <v>0</v>
      </c>
      <c r="J32" s="35"/>
    </row>
    <row r="33" spans="1:13" ht="9.9499999999999993" customHeight="1" x14ac:dyDescent="0.2">
      <c r="A33" s="31"/>
      <c r="B33" s="33"/>
      <c r="C33" s="70"/>
      <c r="D33" s="109"/>
      <c r="E33" s="109"/>
      <c r="F33" s="109"/>
      <c r="G33" s="109"/>
      <c r="H33" s="109"/>
      <c r="I33" s="61"/>
      <c r="J33" s="35"/>
    </row>
    <row r="34" spans="1:13" s="12" customFormat="1" ht="12" customHeight="1" x14ac:dyDescent="0.2">
      <c r="A34" s="23"/>
      <c r="B34" s="772" t="s">
        <v>182</v>
      </c>
      <c r="C34" s="773"/>
      <c r="D34" s="773"/>
      <c r="E34" s="773"/>
      <c r="F34" s="773"/>
      <c r="G34" s="27"/>
      <c r="H34" s="29"/>
      <c r="I34" s="27"/>
      <c r="J34" s="28"/>
      <c r="M34" s="502"/>
    </row>
    <row r="35" spans="1:13" s="12" customFormat="1" ht="9.9499999999999993" customHeight="1" x14ac:dyDescent="0.2">
      <c r="A35" s="23"/>
      <c r="B35" s="63"/>
      <c r="C35" s="107"/>
      <c r="D35" s="107"/>
      <c r="E35" s="107"/>
      <c r="F35" s="107"/>
      <c r="G35" s="27"/>
      <c r="H35" s="29"/>
      <c r="I35" s="27"/>
      <c r="J35" s="28"/>
      <c r="M35" s="502"/>
    </row>
    <row r="36" spans="1:13" s="12" customFormat="1" ht="12" customHeight="1" x14ac:dyDescent="0.2">
      <c r="A36" s="23"/>
      <c r="B36" s="497"/>
      <c r="C36" s="107"/>
      <c r="D36" s="107"/>
      <c r="E36" s="107"/>
      <c r="F36" s="107"/>
      <c r="G36" s="107"/>
      <c r="H36" s="29"/>
      <c r="I36" s="27"/>
      <c r="J36" s="28"/>
      <c r="M36" s="502" t="b">
        <f>(I64=0)</f>
        <v>1</v>
      </c>
    </row>
    <row r="37" spans="1:13" s="12" customFormat="1" ht="12" customHeight="1" x14ac:dyDescent="0.2">
      <c r="A37" s="23"/>
      <c r="B37" s="27"/>
      <c r="C37" s="29" t="s">
        <v>37</v>
      </c>
      <c r="D37" s="29"/>
      <c r="E37" s="37" t="s">
        <v>101</v>
      </c>
      <c r="F37" s="29"/>
      <c r="G37" s="29" t="s">
        <v>38</v>
      </c>
      <c r="H37" s="29"/>
      <c r="I37" s="433" t="s">
        <v>479</v>
      </c>
      <c r="J37" s="28"/>
      <c r="M37" s="502"/>
    </row>
    <row r="38" spans="1:13" s="12" customFormat="1" ht="12" customHeight="1" x14ac:dyDescent="0.25">
      <c r="A38" s="23"/>
      <c r="B38" s="53" t="s">
        <v>44</v>
      </c>
      <c r="C38" s="467"/>
      <c r="D38" s="27"/>
      <c r="E38" s="420"/>
      <c r="F38" s="52" t="s">
        <v>40</v>
      </c>
      <c r="G38" s="52">
        <f>'Section B2'!G38</f>
        <v>14800</v>
      </c>
      <c r="H38" s="29" t="s">
        <v>41</v>
      </c>
      <c r="I38" s="417">
        <f>E38*G38</f>
        <v>0</v>
      </c>
      <c r="J38" s="28"/>
      <c r="M38" s="502" t="b">
        <f>E38=""</f>
        <v>1</v>
      </c>
    </row>
    <row r="39" spans="1:13" s="12" customFormat="1" ht="9.9499999999999993" customHeight="1" x14ac:dyDescent="0.2">
      <c r="A39" s="23"/>
      <c r="B39" s="50"/>
      <c r="C39" s="29"/>
      <c r="D39" s="27"/>
      <c r="E39" s="65"/>
      <c r="F39" s="27"/>
      <c r="G39" s="29"/>
      <c r="H39" s="29"/>
      <c r="I39" s="150"/>
      <c r="J39" s="28"/>
      <c r="M39" s="502"/>
    </row>
    <row r="40" spans="1:13" s="12" customFormat="1" ht="12" customHeight="1" x14ac:dyDescent="0.25">
      <c r="A40" s="23"/>
      <c r="B40" s="53" t="s">
        <v>45</v>
      </c>
      <c r="C40" s="467"/>
      <c r="D40" s="27"/>
      <c r="E40" s="420"/>
      <c r="F40" s="52" t="s">
        <v>40</v>
      </c>
      <c r="G40" s="52">
        <f>'Section B2'!G40</f>
        <v>675</v>
      </c>
      <c r="H40" s="29" t="s">
        <v>41</v>
      </c>
      <c r="I40" s="417">
        <f>E40*G40</f>
        <v>0</v>
      </c>
      <c r="J40" s="28"/>
      <c r="M40" s="502" t="b">
        <f>E40=""</f>
        <v>1</v>
      </c>
    </row>
    <row r="41" spans="1:13" s="12" customFormat="1" ht="9.9499999999999993" customHeight="1" x14ac:dyDescent="0.2">
      <c r="A41" s="23"/>
      <c r="B41" s="50"/>
      <c r="C41" s="29"/>
      <c r="D41" s="27"/>
      <c r="E41" s="27"/>
      <c r="F41" s="27"/>
      <c r="G41" s="29"/>
      <c r="H41" s="29"/>
      <c r="I41" s="150"/>
      <c r="J41" s="28"/>
      <c r="M41" s="526"/>
    </row>
    <row r="42" spans="1:13" ht="12" customHeight="1" x14ac:dyDescent="0.25">
      <c r="A42" s="23"/>
      <c r="B42" s="53" t="s">
        <v>46</v>
      </c>
      <c r="C42" s="467"/>
      <c r="D42" s="27"/>
      <c r="E42" s="420"/>
      <c r="F42" s="52" t="s">
        <v>40</v>
      </c>
      <c r="G42" s="52">
        <f>'Section B2'!G42</f>
        <v>92</v>
      </c>
      <c r="H42" s="29" t="s">
        <v>41</v>
      </c>
      <c r="I42" s="417">
        <f>E42*G42</f>
        <v>0</v>
      </c>
      <c r="J42" s="35"/>
      <c r="M42" s="502" t="b">
        <f>E42=""</f>
        <v>1</v>
      </c>
    </row>
    <row r="43" spans="1:13" ht="9.9499999999999993" customHeight="1" x14ac:dyDescent="0.2">
      <c r="A43" s="23"/>
      <c r="B43" s="50"/>
      <c r="C43" s="29"/>
      <c r="D43" s="27"/>
      <c r="E43" s="27"/>
      <c r="F43" s="27"/>
      <c r="G43" s="29"/>
      <c r="H43" s="29"/>
      <c r="I43" s="150"/>
      <c r="J43" s="35"/>
    </row>
    <row r="44" spans="1:13" ht="12" customHeight="1" x14ac:dyDescent="0.25">
      <c r="A44" s="31"/>
      <c r="B44" s="53" t="s">
        <v>47</v>
      </c>
      <c r="C44" s="467"/>
      <c r="D44" s="27"/>
      <c r="E44" s="420"/>
      <c r="F44" s="52" t="s">
        <v>40</v>
      </c>
      <c r="G44" s="52">
        <f>'Section B2'!G44</f>
        <v>1640</v>
      </c>
      <c r="H44" s="29" t="s">
        <v>41</v>
      </c>
      <c r="I44" s="417">
        <f>E44*G44</f>
        <v>0</v>
      </c>
      <c r="J44" s="35"/>
      <c r="M44" s="502" t="b">
        <f>E44=""</f>
        <v>1</v>
      </c>
    </row>
    <row r="45" spans="1:13" ht="9.9499999999999993" customHeight="1" x14ac:dyDescent="0.2">
      <c r="A45" s="31"/>
      <c r="B45" s="45"/>
      <c r="C45" s="29"/>
      <c r="D45" s="32"/>
      <c r="E45" s="32"/>
      <c r="F45" s="32"/>
      <c r="G45" s="29"/>
      <c r="H45" s="29"/>
      <c r="I45" s="151"/>
      <c r="J45" s="35"/>
    </row>
    <row r="46" spans="1:13" ht="12" customHeight="1" x14ac:dyDescent="0.25">
      <c r="A46" s="31"/>
      <c r="B46" s="53" t="s">
        <v>48</v>
      </c>
      <c r="C46" s="467"/>
      <c r="D46" s="27"/>
      <c r="E46" s="420"/>
      <c r="F46" s="52" t="s">
        <v>40</v>
      </c>
      <c r="G46" s="52">
        <f>'Section B2'!G46</f>
        <v>3500</v>
      </c>
      <c r="H46" s="29" t="s">
        <v>41</v>
      </c>
      <c r="I46" s="417">
        <f>E46*G46</f>
        <v>0</v>
      </c>
      <c r="J46" s="35"/>
      <c r="M46" s="502" t="b">
        <f>E46=""</f>
        <v>1</v>
      </c>
    </row>
    <row r="47" spans="1:13" ht="9.9499999999999993" customHeight="1" x14ac:dyDescent="0.2">
      <c r="A47" s="31"/>
      <c r="B47" s="45"/>
      <c r="C47" s="29"/>
      <c r="D47" s="32"/>
      <c r="E47" s="32"/>
      <c r="F47" s="32"/>
      <c r="G47" s="29"/>
      <c r="H47" s="29"/>
      <c r="I47" s="151"/>
      <c r="J47" s="35"/>
    </row>
    <row r="48" spans="1:13" ht="12" customHeight="1" x14ac:dyDescent="0.25">
      <c r="A48" s="31"/>
      <c r="B48" s="53" t="s">
        <v>49</v>
      </c>
      <c r="C48" s="467"/>
      <c r="D48" s="27"/>
      <c r="E48" s="420"/>
      <c r="F48" s="52" t="s">
        <v>40</v>
      </c>
      <c r="G48" s="52">
        <f>'Section B2'!G48</f>
        <v>1100</v>
      </c>
      <c r="H48" s="29" t="s">
        <v>41</v>
      </c>
      <c r="I48" s="417">
        <f>E48*G48</f>
        <v>0</v>
      </c>
      <c r="J48" s="35"/>
      <c r="M48" s="502" t="b">
        <f>E48=""</f>
        <v>1</v>
      </c>
    </row>
    <row r="49" spans="1:13" ht="9.9499999999999993" customHeight="1" x14ac:dyDescent="0.2">
      <c r="A49" s="31"/>
      <c r="B49" s="45"/>
      <c r="C49" s="29"/>
      <c r="D49" s="32"/>
      <c r="E49" s="32"/>
      <c r="F49" s="32"/>
      <c r="G49" s="29"/>
      <c r="H49" s="29"/>
      <c r="I49" s="151"/>
      <c r="J49" s="35"/>
    </row>
    <row r="50" spans="1:13" ht="12" customHeight="1" x14ac:dyDescent="0.25">
      <c r="A50" s="31"/>
      <c r="B50" s="53" t="s">
        <v>50</v>
      </c>
      <c r="C50" s="467"/>
      <c r="D50" s="27"/>
      <c r="E50" s="420"/>
      <c r="F50" s="52" t="s">
        <v>40</v>
      </c>
      <c r="G50" s="52">
        <f>'Section B2'!G50</f>
        <v>1430</v>
      </c>
      <c r="H50" s="29" t="s">
        <v>41</v>
      </c>
      <c r="I50" s="417">
        <f>E50*G50</f>
        <v>0</v>
      </c>
      <c r="J50" s="35"/>
      <c r="M50" s="502" t="b">
        <f>E50=""</f>
        <v>1</v>
      </c>
    </row>
    <row r="51" spans="1:13" ht="9.9499999999999993" customHeight="1" x14ac:dyDescent="0.2">
      <c r="A51" s="31"/>
      <c r="B51" s="45"/>
      <c r="C51" s="29"/>
      <c r="D51" s="32"/>
      <c r="E51" s="32"/>
      <c r="F51" s="32"/>
      <c r="G51" s="29"/>
      <c r="H51" s="29"/>
      <c r="I51" s="151"/>
      <c r="J51" s="35"/>
    </row>
    <row r="52" spans="1:13" ht="12" customHeight="1" x14ac:dyDescent="0.25">
      <c r="A52" s="31"/>
      <c r="B52" s="53" t="s">
        <v>51</v>
      </c>
      <c r="C52" s="467"/>
      <c r="D52" s="27"/>
      <c r="E52" s="420"/>
      <c r="F52" s="52" t="s">
        <v>40</v>
      </c>
      <c r="G52" s="52">
        <f>'Section B2'!G52</f>
        <v>353</v>
      </c>
      <c r="H52" s="29" t="s">
        <v>41</v>
      </c>
      <c r="I52" s="417">
        <f>E52*G52</f>
        <v>0</v>
      </c>
      <c r="J52" s="35"/>
      <c r="M52" s="502" t="b">
        <f>E52=""</f>
        <v>1</v>
      </c>
    </row>
    <row r="53" spans="1:13" ht="9.9499999999999993" customHeight="1" x14ac:dyDescent="0.2">
      <c r="A53" s="31"/>
      <c r="B53" s="45"/>
      <c r="C53" s="29"/>
      <c r="D53" s="32"/>
      <c r="E53" s="32"/>
      <c r="F53" s="32"/>
      <c r="G53" s="29"/>
      <c r="H53" s="29"/>
      <c r="I53" s="151"/>
      <c r="J53" s="35"/>
    </row>
    <row r="54" spans="1:13" ht="12" customHeight="1" x14ac:dyDescent="0.25">
      <c r="A54" s="31"/>
      <c r="B54" s="53" t="s">
        <v>52</v>
      </c>
      <c r="C54" s="467"/>
      <c r="D54" s="27"/>
      <c r="E54" s="420"/>
      <c r="F54" s="52" t="s">
        <v>40</v>
      </c>
      <c r="G54" s="52">
        <f>'Section B2'!G54</f>
        <v>4470</v>
      </c>
      <c r="H54" s="29" t="s">
        <v>41</v>
      </c>
      <c r="I54" s="417">
        <f>E54*G54</f>
        <v>0</v>
      </c>
      <c r="J54" s="35"/>
      <c r="M54" s="502" t="b">
        <f>E54=""</f>
        <v>1</v>
      </c>
    </row>
    <row r="55" spans="1:13" ht="9.9499999999999993" customHeight="1" x14ac:dyDescent="0.2">
      <c r="A55" s="31"/>
      <c r="B55" s="45"/>
      <c r="C55" s="29"/>
      <c r="D55" s="32"/>
      <c r="E55" s="32"/>
      <c r="F55" s="32"/>
      <c r="G55" s="29"/>
      <c r="H55" s="29"/>
      <c r="I55" s="151"/>
      <c r="J55" s="35"/>
    </row>
    <row r="56" spans="1:13" ht="12" customHeight="1" x14ac:dyDescent="0.25">
      <c r="A56" s="31"/>
      <c r="B56" s="53" t="s">
        <v>53</v>
      </c>
      <c r="C56" s="467"/>
      <c r="D56" s="27"/>
      <c r="E56" s="420"/>
      <c r="F56" s="52" t="s">
        <v>40</v>
      </c>
      <c r="G56" s="52">
        <f>'Section B2'!G56</f>
        <v>124</v>
      </c>
      <c r="H56" s="29" t="s">
        <v>41</v>
      </c>
      <c r="I56" s="417">
        <f>E56*G56</f>
        <v>0</v>
      </c>
      <c r="J56" s="35"/>
      <c r="M56" s="502" t="b">
        <f>E56=""</f>
        <v>1</v>
      </c>
    </row>
    <row r="57" spans="1:13" ht="9.9499999999999993" customHeight="1" x14ac:dyDescent="0.2">
      <c r="A57" s="31"/>
      <c r="B57" s="45"/>
      <c r="C57" s="29"/>
      <c r="D57" s="32"/>
      <c r="E57" s="38"/>
      <c r="F57" s="32"/>
      <c r="G57" s="29"/>
      <c r="H57" s="29"/>
      <c r="I57" s="151"/>
      <c r="J57" s="35"/>
    </row>
    <row r="58" spans="1:13" ht="12" customHeight="1" x14ac:dyDescent="0.25">
      <c r="A58" s="31"/>
      <c r="B58" s="53" t="s">
        <v>54</v>
      </c>
      <c r="C58" s="467"/>
      <c r="D58" s="27"/>
      <c r="E58" s="420"/>
      <c r="F58" s="52" t="s">
        <v>40</v>
      </c>
      <c r="G58" s="52">
        <f>'Section B2'!G58</f>
        <v>3220</v>
      </c>
      <c r="H58" s="29" t="s">
        <v>41</v>
      </c>
      <c r="I58" s="417">
        <f>E58*G58</f>
        <v>0</v>
      </c>
      <c r="J58" s="35"/>
      <c r="M58" s="502" t="b">
        <f>E58=""</f>
        <v>1</v>
      </c>
    </row>
    <row r="59" spans="1:13" ht="9.9499999999999993" customHeight="1" x14ac:dyDescent="0.2">
      <c r="A59" s="31"/>
      <c r="B59" s="45"/>
      <c r="C59" s="29"/>
      <c r="D59" s="32"/>
      <c r="E59" s="32"/>
      <c r="F59" s="32"/>
      <c r="G59" s="29"/>
      <c r="H59" s="29"/>
      <c r="I59" s="151"/>
      <c r="J59" s="35"/>
    </row>
    <row r="60" spans="1:13" ht="12" customHeight="1" x14ac:dyDescent="0.25">
      <c r="A60" s="31"/>
      <c r="B60" s="53" t="s">
        <v>55</v>
      </c>
      <c r="C60" s="467"/>
      <c r="D60" s="27"/>
      <c r="E60" s="420"/>
      <c r="F60" s="52" t="s">
        <v>40</v>
      </c>
      <c r="G60" s="52">
        <f>'Section B2'!G60</f>
        <v>9810</v>
      </c>
      <c r="H60" s="29" t="s">
        <v>41</v>
      </c>
      <c r="I60" s="417">
        <f>E60*G60</f>
        <v>0</v>
      </c>
      <c r="J60" s="35"/>
      <c r="M60" s="502" t="b">
        <f>E60=""</f>
        <v>1</v>
      </c>
    </row>
    <row r="61" spans="1:13" ht="9.9499999999999993" customHeight="1" x14ac:dyDescent="0.2">
      <c r="A61" s="31"/>
      <c r="B61" s="45"/>
      <c r="C61" s="29"/>
      <c r="D61" s="32"/>
      <c r="E61" s="38"/>
      <c r="F61" s="32"/>
      <c r="G61" s="29"/>
      <c r="H61" s="29"/>
      <c r="I61" s="151"/>
      <c r="J61" s="35"/>
    </row>
    <row r="62" spans="1:13" ht="12" customHeight="1" x14ac:dyDescent="0.25">
      <c r="A62" s="31"/>
      <c r="B62" s="53" t="s">
        <v>56</v>
      </c>
      <c r="C62" s="467"/>
      <c r="D62" s="27"/>
      <c r="E62" s="420"/>
      <c r="F62" s="52" t="s">
        <v>40</v>
      </c>
      <c r="G62" s="52">
        <f>'Section B2'!G62</f>
        <v>693</v>
      </c>
      <c r="H62" s="29" t="s">
        <v>41</v>
      </c>
      <c r="I62" s="417">
        <f>E62*G62</f>
        <v>0</v>
      </c>
      <c r="J62" s="35"/>
      <c r="M62" s="502" t="b">
        <f>E62=""</f>
        <v>1</v>
      </c>
    </row>
    <row r="63" spans="1:13" ht="9.9499999999999993" customHeight="1" x14ac:dyDescent="0.2">
      <c r="A63" s="31"/>
      <c r="B63" s="32"/>
      <c r="C63" s="29"/>
      <c r="D63" s="32"/>
      <c r="E63" s="32"/>
      <c r="F63" s="32"/>
      <c r="G63" s="32"/>
      <c r="H63" s="29"/>
      <c r="I63" s="151"/>
      <c r="J63" s="35"/>
    </row>
    <row r="64" spans="1:13" ht="12" customHeight="1" x14ac:dyDescent="0.2">
      <c r="A64" s="31"/>
      <c r="B64" s="32"/>
      <c r="C64" s="774" t="s">
        <v>172</v>
      </c>
      <c r="D64" s="768"/>
      <c r="E64" s="768"/>
      <c r="F64" s="768"/>
      <c r="G64" s="768"/>
      <c r="H64" s="768"/>
      <c r="I64" s="417">
        <f>SUM(I62,I60,I58,I56,I54,I52,I50,I48,I46,I44,I42,I40,I38)</f>
        <v>0</v>
      </c>
      <c r="J64" s="35"/>
    </row>
    <row r="65" spans="1:10" x14ac:dyDescent="0.2">
      <c r="A65" s="31"/>
      <c r="B65" s="32"/>
      <c r="C65" s="29"/>
      <c r="D65" s="32"/>
      <c r="E65" s="32"/>
      <c r="F65" s="32"/>
      <c r="G65" s="32"/>
      <c r="H65" s="29"/>
      <c r="I65" s="32"/>
      <c r="J65" s="35"/>
    </row>
    <row r="66" spans="1:10" ht="13.5" thickBot="1" x14ac:dyDescent="0.25">
      <c r="A66" s="40"/>
      <c r="B66" s="648" t="str">
        <f>LEFT(CONCATENATE(Submission!$C$19," - ", 'Section A1'!$B$5),95)</f>
        <v xml:space="preserve"> - </v>
      </c>
      <c r="C66" s="649"/>
      <c r="D66" s="650"/>
      <c r="E66" s="650"/>
      <c r="F66" s="650"/>
      <c r="G66" s="650"/>
      <c r="H66" s="649"/>
      <c r="I66" s="651"/>
      <c r="J66" s="43"/>
    </row>
  </sheetData>
  <sheetProtection password="EBAD" sheet="1"/>
  <mergeCells count="4">
    <mergeCell ref="B34:F34"/>
    <mergeCell ref="C64:H64"/>
    <mergeCell ref="C32:H32"/>
    <mergeCell ref="A1:J1"/>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0051" r:id="rId4" name="Check Box 3">
              <controlPr defaultSize="0" autoFill="0" autoLine="0" autoPict="0">
                <anchor moveWithCells="1">
                  <from>
                    <xdr:col>2</xdr:col>
                    <xdr:colOff>0</xdr:colOff>
                    <xdr:row>4</xdr:row>
                    <xdr:rowOff>114300</xdr:rowOff>
                  </from>
                  <to>
                    <xdr:col>3</xdr:col>
                    <xdr:colOff>28575</xdr:colOff>
                    <xdr:row>6</xdr:row>
                    <xdr:rowOff>28575</xdr:rowOff>
                  </to>
                </anchor>
              </controlPr>
            </control>
          </mc:Choice>
        </mc:AlternateContent>
        <mc:AlternateContent xmlns:mc="http://schemas.openxmlformats.org/markup-compatibility/2006">
          <mc:Choice Requires="x14">
            <control shapeId="130052" r:id="rId5" name="Check Box 4">
              <controlPr defaultSize="0" autoFill="0" autoLine="0" autoPict="0">
                <anchor moveWithCells="1">
                  <from>
                    <xdr:col>2</xdr:col>
                    <xdr:colOff>0</xdr:colOff>
                    <xdr:row>6</xdr:row>
                    <xdr:rowOff>85725</xdr:rowOff>
                  </from>
                  <to>
                    <xdr:col>3</xdr:col>
                    <xdr:colOff>28575</xdr:colOff>
                    <xdr:row>8</xdr:row>
                    <xdr:rowOff>28575</xdr:rowOff>
                  </to>
                </anchor>
              </controlPr>
            </control>
          </mc:Choice>
        </mc:AlternateContent>
        <mc:AlternateContent xmlns:mc="http://schemas.openxmlformats.org/markup-compatibility/2006">
          <mc:Choice Requires="x14">
            <control shapeId="130053" r:id="rId6" name="Check Box 5">
              <controlPr defaultSize="0" autoFill="0" autoLine="0" autoPict="0">
                <anchor moveWithCells="1">
                  <from>
                    <xdr:col>2</xdr:col>
                    <xdr:colOff>0</xdr:colOff>
                    <xdr:row>8</xdr:row>
                    <xdr:rowOff>85725</xdr:rowOff>
                  </from>
                  <to>
                    <xdr:col>3</xdr:col>
                    <xdr:colOff>28575</xdr:colOff>
                    <xdr:row>10</xdr:row>
                    <xdr:rowOff>28575</xdr:rowOff>
                  </to>
                </anchor>
              </controlPr>
            </control>
          </mc:Choice>
        </mc:AlternateContent>
        <mc:AlternateContent xmlns:mc="http://schemas.openxmlformats.org/markup-compatibility/2006">
          <mc:Choice Requires="x14">
            <control shapeId="130054" r:id="rId7" name="Check Box 6">
              <controlPr defaultSize="0" autoFill="0" autoLine="0" autoPict="0">
                <anchor moveWithCells="1">
                  <from>
                    <xdr:col>2</xdr:col>
                    <xdr:colOff>0</xdr:colOff>
                    <xdr:row>10</xdr:row>
                    <xdr:rowOff>85725</xdr:rowOff>
                  </from>
                  <to>
                    <xdr:col>3</xdr:col>
                    <xdr:colOff>28575</xdr:colOff>
                    <xdr:row>12</xdr:row>
                    <xdr:rowOff>28575</xdr:rowOff>
                  </to>
                </anchor>
              </controlPr>
            </control>
          </mc:Choice>
        </mc:AlternateContent>
        <mc:AlternateContent xmlns:mc="http://schemas.openxmlformats.org/markup-compatibility/2006">
          <mc:Choice Requires="x14">
            <control shapeId="130055" r:id="rId8" name="Check Box 7">
              <controlPr defaultSize="0" autoFill="0" autoLine="0" autoPict="0">
                <anchor moveWithCells="1">
                  <from>
                    <xdr:col>2</xdr:col>
                    <xdr:colOff>0</xdr:colOff>
                    <xdr:row>12</xdr:row>
                    <xdr:rowOff>85725</xdr:rowOff>
                  </from>
                  <to>
                    <xdr:col>3</xdr:col>
                    <xdr:colOff>28575</xdr:colOff>
                    <xdr:row>14</xdr:row>
                    <xdr:rowOff>28575</xdr:rowOff>
                  </to>
                </anchor>
              </controlPr>
            </control>
          </mc:Choice>
        </mc:AlternateContent>
        <mc:AlternateContent xmlns:mc="http://schemas.openxmlformats.org/markup-compatibility/2006">
          <mc:Choice Requires="x14">
            <control shapeId="130056" r:id="rId9" name="Check Box 8">
              <controlPr defaultSize="0" autoFill="0" autoLine="0" autoPict="0">
                <anchor moveWithCells="1">
                  <from>
                    <xdr:col>2</xdr:col>
                    <xdr:colOff>0</xdr:colOff>
                    <xdr:row>14</xdr:row>
                    <xdr:rowOff>85725</xdr:rowOff>
                  </from>
                  <to>
                    <xdr:col>3</xdr:col>
                    <xdr:colOff>28575</xdr:colOff>
                    <xdr:row>16</xdr:row>
                    <xdr:rowOff>28575</xdr:rowOff>
                  </to>
                </anchor>
              </controlPr>
            </control>
          </mc:Choice>
        </mc:AlternateContent>
        <mc:AlternateContent xmlns:mc="http://schemas.openxmlformats.org/markup-compatibility/2006">
          <mc:Choice Requires="x14">
            <control shapeId="130057" r:id="rId10" name="Check Box 9">
              <controlPr defaultSize="0" autoFill="0" autoLine="0" autoPict="0">
                <anchor moveWithCells="1">
                  <from>
                    <xdr:col>2</xdr:col>
                    <xdr:colOff>0</xdr:colOff>
                    <xdr:row>16</xdr:row>
                    <xdr:rowOff>85725</xdr:rowOff>
                  </from>
                  <to>
                    <xdr:col>3</xdr:col>
                    <xdr:colOff>28575</xdr:colOff>
                    <xdr:row>18</xdr:row>
                    <xdr:rowOff>28575</xdr:rowOff>
                  </to>
                </anchor>
              </controlPr>
            </control>
          </mc:Choice>
        </mc:AlternateContent>
        <mc:AlternateContent xmlns:mc="http://schemas.openxmlformats.org/markup-compatibility/2006">
          <mc:Choice Requires="x14">
            <control shapeId="130058" r:id="rId11" name="Check Box 10">
              <controlPr defaultSize="0" autoFill="0" autoLine="0" autoPict="0">
                <anchor moveWithCells="1">
                  <from>
                    <xdr:col>2</xdr:col>
                    <xdr:colOff>0</xdr:colOff>
                    <xdr:row>18</xdr:row>
                    <xdr:rowOff>85725</xdr:rowOff>
                  </from>
                  <to>
                    <xdr:col>3</xdr:col>
                    <xdr:colOff>28575</xdr:colOff>
                    <xdr:row>20</xdr:row>
                    <xdr:rowOff>28575</xdr:rowOff>
                  </to>
                </anchor>
              </controlPr>
            </control>
          </mc:Choice>
        </mc:AlternateContent>
        <mc:AlternateContent xmlns:mc="http://schemas.openxmlformats.org/markup-compatibility/2006">
          <mc:Choice Requires="x14">
            <control shapeId="130059" r:id="rId12" name="Check Box 11">
              <controlPr defaultSize="0" autoFill="0" autoLine="0" autoPict="0">
                <anchor moveWithCells="1">
                  <from>
                    <xdr:col>2</xdr:col>
                    <xdr:colOff>0</xdr:colOff>
                    <xdr:row>20</xdr:row>
                    <xdr:rowOff>85725</xdr:rowOff>
                  </from>
                  <to>
                    <xdr:col>3</xdr:col>
                    <xdr:colOff>28575</xdr:colOff>
                    <xdr:row>22</xdr:row>
                    <xdr:rowOff>28575</xdr:rowOff>
                  </to>
                </anchor>
              </controlPr>
            </control>
          </mc:Choice>
        </mc:AlternateContent>
        <mc:AlternateContent xmlns:mc="http://schemas.openxmlformats.org/markup-compatibility/2006">
          <mc:Choice Requires="x14">
            <control shapeId="130060" r:id="rId13" name="Check Box 12">
              <controlPr defaultSize="0" autoFill="0" autoLine="0" autoPict="0">
                <anchor moveWithCells="1">
                  <from>
                    <xdr:col>2</xdr:col>
                    <xdr:colOff>0</xdr:colOff>
                    <xdr:row>22</xdr:row>
                    <xdr:rowOff>85725</xdr:rowOff>
                  </from>
                  <to>
                    <xdr:col>3</xdr:col>
                    <xdr:colOff>28575</xdr:colOff>
                    <xdr:row>24</xdr:row>
                    <xdr:rowOff>28575</xdr:rowOff>
                  </to>
                </anchor>
              </controlPr>
            </control>
          </mc:Choice>
        </mc:AlternateContent>
        <mc:AlternateContent xmlns:mc="http://schemas.openxmlformats.org/markup-compatibility/2006">
          <mc:Choice Requires="x14">
            <control shapeId="130061" r:id="rId14" name="Check Box 13">
              <controlPr defaultSize="0" autoFill="0" autoLine="0" autoPict="0">
                <anchor moveWithCells="1">
                  <from>
                    <xdr:col>2</xdr:col>
                    <xdr:colOff>0</xdr:colOff>
                    <xdr:row>24</xdr:row>
                    <xdr:rowOff>85725</xdr:rowOff>
                  </from>
                  <to>
                    <xdr:col>3</xdr:col>
                    <xdr:colOff>28575</xdr:colOff>
                    <xdr:row>26</xdr:row>
                    <xdr:rowOff>28575</xdr:rowOff>
                  </to>
                </anchor>
              </controlPr>
            </control>
          </mc:Choice>
        </mc:AlternateContent>
        <mc:AlternateContent xmlns:mc="http://schemas.openxmlformats.org/markup-compatibility/2006">
          <mc:Choice Requires="x14">
            <control shapeId="130062" r:id="rId15" name="Check Box 14">
              <controlPr defaultSize="0" autoFill="0" autoLine="0" autoPict="0">
                <anchor moveWithCells="1">
                  <from>
                    <xdr:col>2</xdr:col>
                    <xdr:colOff>0</xdr:colOff>
                    <xdr:row>26</xdr:row>
                    <xdr:rowOff>85725</xdr:rowOff>
                  </from>
                  <to>
                    <xdr:col>3</xdr:col>
                    <xdr:colOff>28575</xdr:colOff>
                    <xdr:row>28</xdr:row>
                    <xdr:rowOff>28575</xdr:rowOff>
                  </to>
                </anchor>
              </controlPr>
            </control>
          </mc:Choice>
        </mc:AlternateContent>
        <mc:AlternateContent xmlns:mc="http://schemas.openxmlformats.org/markup-compatibility/2006">
          <mc:Choice Requires="x14">
            <control shapeId="130063" r:id="rId16" name="Check Box 15">
              <controlPr defaultSize="0" autoFill="0" autoLine="0" autoPict="0">
                <anchor moveWithCells="1">
                  <from>
                    <xdr:col>2</xdr:col>
                    <xdr:colOff>0</xdr:colOff>
                    <xdr:row>28</xdr:row>
                    <xdr:rowOff>85725</xdr:rowOff>
                  </from>
                  <to>
                    <xdr:col>3</xdr:col>
                    <xdr:colOff>28575</xdr:colOff>
                    <xdr:row>30</xdr:row>
                    <xdr:rowOff>28575</xdr:rowOff>
                  </to>
                </anchor>
              </controlPr>
            </control>
          </mc:Choice>
        </mc:AlternateContent>
        <mc:AlternateContent xmlns:mc="http://schemas.openxmlformats.org/markup-compatibility/2006">
          <mc:Choice Requires="x14">
            <control shapeId="130064" r:id="rId17" name="Check Box 16">
              <controlPr defaultSize="0" autoFill="0" autoLine="0" autoPict="0">
                <anchor moveWithCells="1">
                  <from>
                    <xdr:col>2</xdr:col>
                    <xdr:colOff>0</xdr:colOff>
                    <xdr:row>36</xdr:row>
                    <xdr:rowOff>114300</xdr:rowOff>
                  </from>
                  <to>
                    <xdr:col>3</xdr:col>
                    <xdr:colOff>28575</xdr:colOff>
                    <xdr:row>38</xdr:row>
                    <xdr:rowOff>28575</xdr:rowOff>
                  </to>
                </anchor>
              </controlPr>
            </control>
          </mc:Choice>
        </mc:AlternateContent>
        <mc:AlternateContent xmlns:mc="http://schemas.openxmlformats.org/markup-compatibility/2006">
          <mc:Choice Requires="x14">
            <control shapeId="130065" r:id="rId18" name="Check Box 17">
              <controlPr defaultSize="0" autoFill="0" autoLine="0" autoPict="0">
                <anchor moveWithCells="1">
                  <from>
                    <xdr:col>2</xdr:col>
                    <xdr:colOff>0</xdr:colOff>
                    <xdr:row>38</xdr:row>
                    <xdr:rowOff>85725</xdr:rowOff>
                  </from>
                  <to>
                    <xdr:col>3</xdr:col>
                    <xdr:colOff>28575</xdr:colOff>
                    <xdr:row>40</xdr:row>
                    <xdr:rowOff>28575</xdr:rowOff>
                  </to>
                </anchor>
              </controlPr>
            </control>
          </mc:Choice>
        </mc:AlternateContent>
        <mc:AlternateContent xmlns:mc="http://schemas.openxmlformats.org/markup-compatibility/2006">
          <mc:Choice Requires="x14">
            <control shapeId="130066" r:id="rId19" name="Check Box 18">
              <controlPr defaultSize="0" autoFill="0" autoLine="0" autoPict="0">
                <anchor moveWithCells="1">
                  <from>
                    <xdr:col>2</xdr:col>
                    <xdr:colOff>0</xdr:colOff>
                    <xdr:row>40</xdr:row>
                    <xdr:rowOff>85725</xdr:rowOff>
                  </from>
                  <to>
                    <xdr:col>3</xdr:col>
                    <xdr:colOff>28575</xdr:colOff>
                    <xdr:row>42</xdr:row>
                    <xdr:rowOff>28575</xdr:rowOff>
                  </to>
                </anchor>
              </controlPr>
            </control>
          </mc:Choice>
        </mc:AlternateContent>
        <mc:AlternateContent xmlns:mc="http://schemas.openxmlformats.org/markup-compatibility/2006">
          <mc:Choice Requires="x14">
            <control shapeId="130067" r:id="rId20" name="Check Box 19">
              <controlPr defaultSize="0" autoFill="0" autoLine="0" autoPict="0">
                <anchor moveWithCells="1">
                  <from>
                    <xdr:col>2</xdr:col>
                    <xdr:colOff>0</xdr:colOff>
                    <xdr:row>42</xdr:row>
                    <xdr:rowOff>85725</xdr:rowOff>
                  </from>
                  <to>
                    <xdr:col>3</xdr:col>
                    <xdr:colOff>28575</xdr:colOff>
                    <xdr:row>44</xdr:row>
                    <xdr:rowOff>28575</xdr:rowOff>
                  </to>
                </anchor>
              </controlPr>
            </control>
          </mc:Choice>
        </mc:AlternateContent>
        <mc:AlternateContent xmlns:mc="http://schemas.openxmlformats.org/markup-compatibility/2006">
          <mc:Choice Requires="x14">
            <control shapeId="130068" r:id="rId21" name="Check Box 20">
              <controlPr defaultSize="0" autoFill="0" autoLine="0" autoPict="0">
                <anchor moveWithCells="1">
                  <from>
                    <xdr:col>2</xdr:col>
                    <xdr:colOff>0</xdr:colOff>
                    <xdr:row>44</xdr:row>
                    <xdr:rowOff>85725</xdr:rowOff>
                  </from>
                  <to>
                    <xdr:col>3</xdr:col>
                    <xdr:colOff>28575</xdr:colOff>
                    <xdr:row>46</xdr:row>
                    <xdr:rowOff>28575</xdr:rowOff>
                  </to>
                </anchor>
              </controlPr>
            </control>
          </mc:Choice>
        </mc:AlternateContent>
        <mc:AlternateContent xmlns:mc="http://schemas.openxmlformats.org/markup-compatibility/2006">
          <mc:Choice Requires="x14">
            <control shapeId="130069" r:id="rId22" name="Check Box 21">
              <controlPr defaultSize="0" autoFill="0" autoLine="0" autoPict="0">
                <anchor moveWithCells="1">
                  <from>
                    <xdr:col>2</xdr:col>
                    <xdr:colOff>0</xdr:colOff>
                    <xdr:row>46</xdr:row>
                    <xdr:rowOff>85725</xdr:rowOff>
                  </from>
                  <to>
                    <xdr:col>3</xdr:col>
                    <xdr:colOff>28575</xdr:colOff>
                    <xdr:row>48</xdr:row>
                    <xdr:rowOff>28575</xdr:rowOff>
                  </to>
                </anchor>
              </controlPr>
            </control>
          </mc:Choice>
        </mc:AlternateContent>
        <mc:AlternateContent xmlns:mc="http://schemas.openxmlformats.org/markup-compatibility/2006">
          <mc:Choice Requires="x14">
            <control shapeId="130070" r:id="rId23" name="Check Box 22">
              <controlPr defaultSize="0" autoFill="0" autoLine="0" autoPict="0">
                <anchor moveWithCells="1">
                  <from>
                    <xdr:col>2</xdr:col>
                    <xdr:colOff>0</xdr:colOff>
                    <xdr:row>48</xdr:row>
                    <xdr:rowOff>85725</xdr:rowOff>
                  </from>
                  <to>
                    <xdr:col>3</xdr:col>
                    <xdr:colOff>28575</xdr:colOff>
                    <xdr:row>50</xdr:row>
                    <xdr:rowOff>28575</xdr:rowOff>
                  </to>
                </anchor>
              </controlPr>
            </control>
          </mc:Choice>
        </mc:AlternateContent>
        <mc:AlternateContent xmlns:mc="http://schemas.openxmlformats.org/markup-compatibility/2006">
          <mc:Choice Requires="x14">
            <control shapeId="130071" r:id="rId24" name="Check Box 23">
              <controlPr defaultSize="0" autoFill="0" autoLine="0" autoPict="0">
                <anchor moveWithCells="1">
                  <from>
                    <xdr:col>2</xdr:col>
                    <xdr:colOff>0</xdr:colOff>
                    <xdr:row>50</xdr:row>
                    <xdr:rowOff>85725</xdr:rowOff>
                  </from>
                  <to>
                    <xdr:col>3</xdr:col>
                    <xdr:colOff>28575</xdr:colOff>
                    <xdr:row>52</xdr:row>
                    <xdr:rowOff>28575</xdr:rowOff>
                  </to>
                </anchor>
              </controlPr>
            </control>
          </mc:Choice>
        </mc:AlternateContent>
        <mc:AlternateContent xmlns:mc="http://schemas.openxmlformats.org/markup-compatibility/2006">
          <mc:Choice Requires="x14">
            <control shapeId="130072" r:id="rId25" name="Check Box 24">
              <controlPr defaultSize="0" autoFill="0" autoLine="0" autoPict="0">
                <anchor moveWithCells="1">
                  <from>
                    <xdr:col>2</xdr:col>
                    <xdr:colOff>0</xdr:colOff>
                    <xdr:row>52</xdr:row>
                    <xdr:rowOff>85725</xdr:rowOff>
                  </from>
                  <to>
                    <xdr:col>3</xdr:col>
                    <xdr:colOff>28575</xdr:colOff>
                    <xdr:row>54</xdr:row>
                    <xdr:rowOff>28575</xdr:rowOff>
                  </to>
                </anchor>
              </controlPr>
            </control>
          </mc:Choice>
        </mc:AlternateContent>
        <mc:AlternateContent xmlns:mc="http://schemas.openxmlformats.org/markup-compatibility/2006">
          <mc:Choice Requires="x14">
            <control shapeId="130073" r:id="rId26" name="Check Box 25">
              <controlPr defaultSize="0" autoFill="0" autoLine="0" autoPict="0">
                <anchor moveWithCells="1">
                  <from>
                    <xdr:col>2</xdr:col>
                    <xdr:colOff>0</xdr:colOff>
                    <xdr:row>54</xdr:row>
                    <xdr:rowOff>85725</xdr:rowOff>
                  </from>
                  <to>
                    <xdr:col>3</xdr:col>
                    <xdr:colOff>28575</xdr:colOff>
                    <xdr:row>56</xdr:row>
                    <xdr:rowOff>28575</xdr:rowOff>
                  </to>
                </anchor>
              </controlPr>
            </control>
          </mc:Choice>
        </mc:AlternateContent>
        <mc:AlternateContent xmlns:mc="http://schemas.openxmlformats.org/markup-compatibility/2006">
          <mc:Choice Requires="x14">
            <control shapeId="130074" r:id="rId27" name="Check Box 26">
              <controlPr defaultSize="0" autoFill="0" autoLine="0" autoPict="0">
                <anchor moveWithCells="1">
                  <from>
                    <xdr:col>2</xdr:col>
                    <xdr:colOff>0</xdr:colOff>
                    <xdr:row>56</xdr:row>
                    <xdr:rowOff>85725</xdr:rowOff>
                  </from>
                  <to>
                    <xdr:col>3</xdr:col>
                    <xdr:colOff>28575</xdr:colOff>
                    <xdr:row>58</xdr:row>
                    <xdr:rowOff>28575</xdr:rowOff>
                  </to>
                </anchor>
              </controlPr>
            </control>
          </mc:Choice>
        </mc:AlternateContent>
        <mc:AlternateContent xmlns:mc="http://schemas.openxmlformats.org/markup-compatibility/2006">
          <mc:Choice Requires="x14">
            <control shapeId="130075" r:id="rId28" name="Check Box 27">
              <controlPr defaultSize="0" autoFill="0" autoLine="0" autoPict="0">
                <anchor moveWithCells="1">
                  <from>
                    <xdr:col>2</xdr:col>
                    <xdr:colOff>0</xdr:colOff>
                    <xdr:row>58</xdr:row>
                    <xdr:rowOff>85725</xdr:rowOff>
                  </from>
                  <to>
                    <xdr:col>3</xdr:col>
                    <xdr:colOff>28575</xdr:colOff>
                    <xdr:row>60</xdr:row>
                    <xdr:rowOff>28575</xdr:rowOff>
                  </to>
                </anchor>
              </controlPr>
            </control>
          </mc:Choice>
        </mc:AlternateContent>
        <mc:AlternateContent xmlns:mc="http://schemas.openxmlformats.org/markup-compatibility/2006">
          <mc:Choice Requires="x14">
            <control shapeId="130076" r:id="rId29" name="Check Box 28">
              <controlPr defaultSize="0" autoFill="0" autoLine="0" autoPict="0">
                <anchor moveWithCells="1">
                  <from>
                    <xdr:col>2</xdr:col>
                    <xdr:colOff>0</xdr:colOff>
                    <xdr:row>60</xdr:row>
                    <xdr:rowOff>85725</xdr:rowOff>
                  </from>
                  <to>
                    <xdr:col>3</xdr:col>
                    <xdr:colOff>28575</xdr:colOff>
                    <xdr:row>62</xdr:row>
                    <xdr:rowOff>28575</xdr:rowOff>
                  </to>
                </anchor>
              </controlPr>
            </control>
          </mc:Choice>
        </mc:AlternateContent>
        <mc:AlternateContent xmlns:mc="http://schemas.openxmlformats.org/markup-compatibility/2006">
          <mc:Choice Requires="x14">
            <control shapeId="130077" r:id="rId30" name="Check Box 29">
              <controlPr defaultSize="0" autoFill="0" autoLine="0" autoPict="0">
                <anchor moveWithCells="1">
                  <from>
                    <xdr:col>1</xdr:col>
                    <xdr:colOff>0</xdr:colOff>
                    <xdr:row>3</xdr:row>
                    <xdr:rowOff>0</xdr:rowOff>
                  </from>
                  <to>
                    <xdr:col>4</xdr:col>
                    <xdr:colOff>1028700</xdr:colOff>
                    <xdr:row>4</xdr:row>
                    <xdr:rowOff>28575</xdr:rowOff>
                  </to>
                </anchor>
              </controlPr>
            </control>
          </mc:Choice>
        </mc:AlternateContent>
        <mc:AlternateContent xmlns:mc="http://schemas.openxmlformats.org/markup-compatibility/2006">
          <mc:Choice Requires="x14">
            <control shapeId="130078" r:id="rId31" name="Check Box 30">
              <controlPr defaultSize="0" autoFill="0" autoLine="0" autoPict="0">
                <anchor moveWithCells="1">
                  <from>
                    <xdr:col>1</xdr:col>
                    <xdr:colOff>0</xdr:colOff>
                    <xdr:row>34</xdr:row>
                    <xdr:rowOff>85725</xdr:rowOff>
                  </from>
                  <to>
                    <xdr:col>4</xdr:col>
                    <xdr:colOff>771525</xdr:colOff>
                    <xdr:row>36</xdr:row>
                    <xdr:rowOff>28575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Q57"/>
  <sheetViews>
    <sheetView zoomScaleNormal="100" workbookViewId="0">
      <selection activeCell="B5" sqref="B5:B43"/>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13.7109375" style="7" customWidth="1"/>
    <col min="6" max="6" width="3.42578125" style="22" customWidth="1"/>
    <col min="7" max="7" width="2.5703125" style="7" customWidth="1"/>
    <col min="8" max="8" width="18.7109375" style="7" customWidth="1"/>
    <col min="9" max="9" width="3.140625" style="7" customWidth="1"/>
    <col min="10" max="10" width="18.7109375" style="7" customWidth="1"/>
    <col min="11" max="11" width="3.140625" style="22" customWidth="1"/>
    <col min="12" max="12" width="19" style="7" customWidth="1"/>
    <col min="13" max="13" width="2.7109375" style="7" customWidth="1"/>
    <col min="14" max="14" width="9.140625" style="7" customWidth="1"/>
    <col min="15" max="15" width="9.140625" style="7" hidden="1" customWidth="1"/>
    <col min="16" max="16" width="9.140625" style="526" hidden="1" customWidth="1"/>
    <col min="17" max="17" width="9.140625" style="7" hidden="1" customWidth="1"/>
    <col min="18" max="16384" width="9.140625" style="7"/>
  </cols>
  <sheetData>
    <row r="1" spans="1:16" s="10" customFormat="1" ht="15" customHeight="1" x14ac:dyDescent="0.2">
      <c r="A1" s="732" t="str">
        <f>"Section B: "&amp;Submission!C19&amp;"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9"/>
      <c r="N1" s="9"/>
      <c r="P1" s="525"/>
    </row>
    <row r="2" spans="1:16" s="12" customFormat="1" ht="6" customHeight="1" x14ac:dyDescent="0.2">
      <c r="A2" s="242"/>
      <c r="B2" s="66"/>
      <c r="C2" s="57"/>
      <c r="D2" s="57"/>
      <c r="E2" s="57"/>
      <c r="F2" s="34"/>
      <c r="G2" s="57"/>
      <c r="H2" s="57"/>
      <c r="I2" s="57"/>
      <c r="J2" s="67"/>
      <c r="K2" s="34"/>
      <c r="L2" s="57"/>
      <c r="M2" s="58"/>
      <c r="P2" s="502"/>
    </row>
    <row r="3" spans="1:16" ht="15" customHeight="1" x14ac:dyDescent="0.2">
      <c r="A3" s="31"/>
      <c r="B3" s="766" t="s">
        <v>166</v>
      </c>
      <c r="C3" s="766"/>
      <c r="D3" s="766"/>
      <c r="E3" s="766"/>
      <c r="F3" s="766"/>
      <c r="G3" s="766"/>
      <c r="H3" s="766"/>
      <c r="I3" s="766"/>
      <c r="J3" s="766"/>
      <c r="K3" s="766"/>
      <c r="L3" s="766"/>
      <c r="M3" s="35"/>
    </row>
    <row r="4" spans="1:16" s="12" customFormat="1" ht="15" customHeight="1" x14ac:dyDescent="0.2">
      <c r="A4" s="23"/>
      <c r="B4" s="497"/>
      <c r="C4" s="64"/>
      <c r="D4" s="107"/>
      <c r="E4" s="107"/>
      <c r="F4" s="107"/>
      <c r="G4" s="107"/>
      <c r="H4" s="107"/>
      <c r="I4" s="107"/>
      <c r="J4" s="107"/>
      <c r="K4" s="29"/>
      <c r="L4" s="27"/>
      <c r="M4" s="28"/>
      <c r="P4" s="502" t="b">
        <f>(L20=0)</f>
        <v>1</v>
      </c>
    </row>
    <row r="5" spans="1:16" s="12" customFormat="1" ht="15" customHeight="1" x14ac:dyDescent="0.2">
      <c r="A5" s="23"/>
      <c r="B5" s="27"/>
      <c r="C5" s="27"/>
      <c r="D5" s="27"/>
      <c r="E5" s="27"/>
      <c r="F5" s="29" t="s">
        <v>37</v>
      </c>
      <c r="G5" s="29"/>
      <c r="H5" s="37" t="s">
        <v>101</v>
      </c>
      <c r="I5" s="29"/>
      <c r="J5" s="29" t="s">
        <v>38</v>
      </c>
      <c r="K5" s="29"/>
      <c r="L5" s="433" t="s">
        <v>479</v>
      </c>
      <c r="M5" s="28"/>
      <c r="P5" s="502"/>
    </row>
    <row r="6" spans="1:16" s="12" customFormat="1" ht="12" customHeight="1" x14ac:dyDescent="0.2">
      <c r="A6" s="23"/>
      <c r="B6" s="765" t="s">
        <v>57</v>
      </c>
      <c r="C6" s="765"/>
      <c r="D6" s="765"/>
      <c r="E6" s="765"/>
      <c r="F6" s="467"/>
      <c r="G6" s="27"/>
      <c r="H6" s="420"/>
      <c r="I6" s="52" t="s">
        <v>40</v>
      </c>
      <c r="J6" s="52">
        <f>'Section B3'!J6</f>
        <v>7390</v>
      </c>
      <c r="K6" s="29" t="s">
        <v>41</v>
      </c>
      <c r="L6" s="417">
        <f>H6*J6</f>
        <v>0</v>
      </c>
      <c r="M6" s="28"/>
      <c r="P6" s="502" t="b">
        <f>H6=""</f>
        <v>1</v>
      </c>
    </row>
    <row r="7" spans="1:16" s="12" customFormat="1" ht="9.9499999999999993" customHeight="1" x14ac:dyDescent="0.2">
      <c r="A7" s="23"/>
      <c r="B7" s="27"/>
      <c r="C7" s="27"/>
      <c r="D7" s="27"/>
      <c r="E7" s="27"/>
      <c r="F7" s="29"/>
      <c r="G7" s="27"/>
      <c r="H7" s="65"/>
      <c r="I7" s="27"/>
      <c r="J7" s="29"/>
      <c r="K7" s="29"/>
      <c r="L7" s="150"/>
      <c r="M7" s="28"/>
      <c r="P7" s="502"/>
    </row>
    <row r="8" spans="1:16" s="12" customFormat="1" ht="12" customHeight="1" x14ac:dyDescent="0.2">
      <c r="A8" s="23"/>
      <c r="B8" s="770" t="s">
        <v>58</v>
      </c>
      <c r="C8" s="770"/>
      <c r="D8" s="770"/>
      <c r="E8" s="770"/>
      <c r="F8" s="467"/>
      <c r="G8" s="27"/>
      <c r="H8" s="420"/>
      <c r="I8" s="52" t="s">
        <v>40</v>
      </c>
      <c r="J8" s="52">
        <f>'Section B3'!J8</f>
        <v>12200</v>
      </c>
      <c r="K8" s="29" t="s">
        <v>41</v>
      </c>
      <c r="L8" s="417">
        <f>H8*J8</f>
        <v>0</v>
      </c>
      <c r="M8" s="28"/>
      <c r="P8" s="502" t="b">
        <f>H8=""</f>
        <v>1</v>
      </c>
    </row>
    <row r="9" spans="1:16" s="12" customFormat="1" ht="9.9499999999999993" customHeight="1" x14ac:dyDescent="0.2">
      <c r="A9" s="23"/>
      <c r="B9" s="27"/>
      <c r="C9" s="27"/>
      <c r="D9" s="27"/>
      <c r="E9" s="27"/>
      <c r="F9" s="29"/>
      <c r="G9" s="27"/>
      <c r="H9" s="27"/>
      <c r="I9" s="27"/>
      <c r="J9" s="29"/>
      <c r="K9" s="29"/>
      <c r="L9" s="150"/>
      <c r="M9" s="28"/>
      <c r="P9" s="502"/>
    </row>
    <row r="10" spans="1:16" s="12" customFormat="1" ht="12" customHeight="1" x14ac:dyDescent="0.2">
      <c r="A10" s="23"/>
      <c r="B10" s="770" t="s">
        <v>59</v>
      </c>
      <c r="C10" s="770"/>
      <c r="D10" s="770"/>
      <c r="E10" s="770"/>
      <c r="F10" s="467"/>
      <c r="G10" s="27"/>
      <c r="H10" s="420"/>
      <c r="I10" s="52" t="s">
        <v>40</v>
      </c>
      <c r="J10" s="52">
        <f>'Section B3'!J10</f>
        <v>8830</v>
      </c>
      <c r="K10" s="29" t="s">
        <v>41</v>
      </c>
      <c r="L10" s="417">
        <f>H10*J10</f>
        <v>0</v>
      </c>
      <c r="M10" s="28"/>
      <c r="P10" s="502" t="b">
        <f>H10=""</f>
        <v>1</v>
      </c>
    </row>
    <row r="11" spans="1:16" s="12" customFormat="1" ht="9.9499999999999993" customHeight="1" x14ac:dyDescent="0.2">
      <c r="A11" s="23"/>
      <c r="B11" s="59"/>
      <c r="C11" s="59"/>
      <c r="D11" s="59"/>
      <c r="E11" s="59"/>
      <c r="F11" s="29"/>
      <c r="G11" s="27"/>
      <c r="H11" s="27"/>
      <c r="I11" s="52"/>
      <c r="J11" s="52"/>
      <c r="K11" s="29"/>
      <c r="L11" s="150"/>
      <c r="M11" s="28"/>
      <c r="P11" s="502"/>
    </row>
    <row r="12" spans="1:16" s="12" customFormat="1" ht="12" customHeight="1" x14ac:dyDescent="0.2">
      <c r="A12" s="23"/>
      <c r="B12" s="765" t="s">
        <v>60</v>
      </c>
      <c r="C12" s="765"/>
      <c r="D12" s="765"/>
      <c r="E12" s="765"/>
      <c r="F12" s="467"/>
      <c r="G12" s="27"/>
      <c r="H12" s="420"/>
      <c r="I12" s="52" t="s">
        <v>40</v>
      </c>
      <c r="J12" s="52">
        <f>'Section B3'!J12</f>
        <v>8860</v>
      </c>
      <c r="K12" s="29" t="s">
        <v>41</v>
      </c>
      <c r="L12" s="417">
        <f>H12*J12</f>
        <v>0</v>
      </c>
      <c r="M12" s="28"/>
      <c r="P12" s="502" t="b">
        <f>H12=""</f>
        <v>1</v>
      </c>
    </row>
    <row r="13" spans="1:16" s="12" customFormat="1" ht="9.9499999999999993" customHeight="1" x14ac:dyDescent="0.2">
      <c r="A13" s="23"/>
      <c r="B13" s="27"/>
      <c r="C13" s="27"/>
      <c r="D13" s="27"/>
      <c r="E13" s="27"/>
      <c r="F13" s="29"/>
      <c r="G13" s="27"/>
      <c r="H13" s="32"/>
      <c r="I13" s="27"/>
      <c r="J13" s="29"/>
      <c r="K13" s="29"/>
      <c r="L13" s="151"/>
      <c r="M13" s="28"/>
      <c r="P13" s="502"/>
    </row>
    <row r="14" spans="1:16" s="12" customFormat="1" ht="12" customHeight="1" x14ac:dyDescent="0.2">
      <c r="A14" s="23"/>
      <c r="B14" s="770" t="s">
        <v>61</v>
      </c>
      <c r="C14" s="770"/>
      <c r="D14" s="770"/>
      <c r="E14" s="770"/>
      <c r="F14" s="467"/>
      <c r="G14" s="27"/>
      <c r="H14" s="420"/>
      <c r="I14" s="52" t="s">
        <v>40</v>
      </c>
      <c r="J14" s="52">
        <f>'Section B3'!J14</f>
        <v>10300</v>
      </c>
      <c r="K14" s="29" t="s">
        <v>41</v>
      </c>
      <c r="L14" s="417">
        <f>H14*J14</f>
        <v>0</v>
      </c>
      <c r="M14" s="28"/>
      <c r="P14" s="502" t="b">
        <f>H14=""</f>
        <v>1</v>
      </c>
    </row>
    <row r="15" spans="1:16" s="12" customFormat="1" ht="9.9499999999999993" customHeight="1" x14ac:dyDescent="0.2">
      <c r="A15" s="23"/>
      <c r="B15" s="27"/>
      <c r="C15" s="27"/>
      <c r="D15" s="27"/>
      <c r="E15" s="27"/>
      <c r="F15" s="29"/>
      <c r="G15" s="27"/>
      <c r="H15" s="27"/>
      <c r="I15" s="27"/>
      <c r="J15" s="29"/>
      <c r="K15" s="29"/>
      <c r="L15" s="151"/>
      <c r="M15" s="28"/>
      <c r="P15" s="502"/>
    </row>
    <row r="16" spans="1:16" s="12" customFormat="1" ht="12" customHeight="1" x14ac:dyDescent="0.2">
      <c r="A16" s="23"/>
      <c r="B16" s="770" t="s">
        <v>75</v>
      </c>
      <c r="C16" s="770"/>
      <c r="D16" s="770"/>
      <c r="E16" s="770"/>
      <c r="F16" s="467"/>
      <c r="G16" s="27"/>
      <c r="H16" s="420"/>
      <c r="I16" s="52" t="s">
        <v>40</v>
      </c>
      <c r="J16" s="52">
        <f>'Section B3'!J16</f>
        <v>9160</v>
      </c>
      <c r="K16" s="29" t="s">
        <v>41</v>
      </c>
      <c r="L16" s="417">
        <f>H16*J16</f>
        <v>0</v>
      </c>
      <c r="M16" s="28"/>
      <c r="P16" s="502" t="b">
        <f>H16=""</f>
        <v>1</v>
      </c>
    </row>
    <row r="17" spans="1:16" s="12" customFormat="1" ht="9.9499999999999993" customHeight="1" x14ac:dyDescent="0.2">
      <c r="A17" s="23"/>
      <c r="B17" s="59"/>
      <c r="C17" s="59"/>
      <c r="D17" s="59"/>
      <c r="E17" s="59"/>
      <c r="F17" s="29"/>
      <c r="G17" s="27"/>
      <c r="H17" s="32"/>
      <c r="I17" s="52"/>
      <c r="J17" s="52"/>
      <c r="K17" s="29"/>
      <c r="L17" s="151"/>
      <c r="M17" s="28"/>
      <c r="P17" s="502"/>
    </row>
    <row r="18" spans="1:16" s="12" customFormat="1" ht="12" customHeight="1" x14ac:dyDescent="0.2">
      <c r="A18" s="23"/>
      <c r="B18" s="770" t="s">
        <v>76</v>
      </c>
      <c r="C18" s="770"/>
      <c r="D18" s="770"/>
      <c r="E18" s="770"/>
      <c r="F18" s="467"/>
      <c r="G18" s="27"/>
      <c r="H18" s="420"/>
      <c r="I18" s="52" t="s">
        <v>40</v>
      </c>
      <c r="J18" s="52">
        <f>'Section B3'!J18</f>
        <v>9300</v>
      </c>
      <c r="K18" s="29" t="s">
        <v>41</v>
      </c>
      <c r="L18" s="417">
        <f>H18*J18</f>
        <v>0</v>
      </c>
      <c r="M18" s="28"/>
      <c r="P18" s="502" t="b">
        <f>H18=""</f>
        <v>1</v>
      </c>
    </row>
    <row r="19" spans="1:16" s="12" customFormat="1" ht="9.9499999999999993" customHeight="1" x14ac:dyDescent="0.2">
      <c r="A19" s="23"/>
      <c r="B19" s="59"/>
      <c r="C19" s="59"/>
      <c r="D19" s="59"/>
      <c r="E19" s="59"/>
      <c r="F19" s="29"/>
      <c r="G19" s="27"/>
      <c r="H19" s="27"/>
      <c r="I19" s="52"/>
      <c r="J19" s="64"/>
      <c r="K19" s="29"/>
      <c r="L19" s="150"/>
      <c r="M19" s="28"/>
      <c r="P19" s="502"/>
    </row>
    <row r="20" spans="1:16" s="12" customFormat="1" ht="15" customHeight="1" x14ac:dyDescent="0.2">
      <c r="A20" s="23"/>
      <c r="B20" s="27"/>
      <c r="C20" s="27"/>
      <c r="D20" s="27"/>
      <c r="E20" s="27"/>
      <c r="F20" s="774" t="s">
        <v>173</v>
      </c>
      <c r="G20" s="768"/>
      <c r="H20" s="768"/>
      <c r="I20" s="768"/>
      <c r="J20" s="768"/>
      <c r="K20" s="29" t="s">
        <v>41</v>
      </c>
      <c r="L20" s="417">
        <f>SUM(L18,L16,L14,L12,L10,L8,L6)</f>
        <v>0</v>
      </c>
      <c r="M20" s="28"/>
      <c r="P20" s="502"/>
    </row>
    <row r="21" spans="1:16" ht="7.15" customHeight="1" x14ac:dyDescent="0.2">
      <c r="A21" s="31"/>
      <c r="B21" s="33"/>
      <c r="C21" s="33"/>
      <c r="D21" s="33"/>
      <c r="E21" s="33"/>
      <c r="F21" s="34"/>
      <c r="G21" s="33"/>
      <c r="H21" s="33"/>
      <c r="I21" s="33"/>
      <c r="J21" s="33"/>
      <c r="K21" s="34"/>
      <c r="L21" s="33"/>
      <c r="M21" s="35"/>
    </row>
    <row r="22" spans="1:16" ht="15" customHeight="1" x14ac:dyDescent="0.2">
      <c r="A22" s="31"/>
      <c r="B22" s="766" t="s">
        <v>167</v>
      </c>
      <c r="C22" s="766"/>
      <c r="D22" s="766"/>
      <c r="E22" s="766"/>
      <c r="F22" s="766"/>
      <c r="G22" s="766"/>
      <c r="H22" s="766"/>
      <c r="I22" s="766"/>
      <c r="J22" s="766"/>
      <c r="K22" s="766"/>
      <c r="L22" s="766"/>
      <c r="M22" s="35"/>
    </row>
    <row r="23" spans="1:16" s="12" customFormat="1" ht="18.75" customHeight="1" x14ac:dyDescent="0.2">
      <c r="A23" s="23"/>
      <c r="B23" s="497"/>
      <c r="C23" s="64"/>
      <c r="D23" s="107"/>
      <c r="E23" s="107"/>
      <c r="F23" s="107"/>
      <c r="G23" s="107"/>
      <c r="H23" s="107"/>
      <c r="I23" s="107"/>
      <c r="J23" s="107"/>
      <c r="K23" s="29"/>
      <c r="L23" s="27"/>
      <c r="M23" s="28"/>
      <c r="P23" s="502" t="b">
        <f>(L39=0)</f>
        <v>1</v>
      </c>
    </row>
    <row r="24" spans="1:16" s="12" customFormat="1" ht="17.25" customHeight="1" x14ac:dyDescent="0.2">
      <c r="A24" s="23"/>
      <c r="B24" s="27"/>
      <c r="C24" s="27"/>
      <c r="D24" s="27"/>
      <c r="E24" s="27"/>
      <c r="F24" s="29" t="s">
        <v>37</v>
      </c>
      <c r="G24" s="29"/>
      <c r="H24" s="37" t="s">
        <v>101</v>
      </c>
      <c r="I24" s="29"/>
      <c r="J24" s="29" t="s">
        <v>38</v>
      </c>
      <c r="K24" s="29"/>
      <c r="L24" s="433" t="s">
        <v>479</v>
      </c>
      <c r="M24" s="28"/>
      <c r="P24" s="502"/>
    </row>
    <row r="25" spans="1:16" s="12" customFormat="1" ht="12" customHeight="1" x14ac:dyDescent="0.2">
      <c r="A25" s="23"/>
      <c r="B25" s="765" t="s">
        <v>57</v>
      </c>
      <c r="C25" s="765"/>
      <c r="D25" s="765"/>
      <c r="E25" s="765"/>
      <c r="F25" s="467"/>
      <c r="G25" s="27"/>
      <c r="H25" s="420"/>
      <c r="I25" s="52" t="s">
        <v>40</v>
      </c>
      <c r="J25" s="52">
        <f>'Section B3'!J25</f>
        <v>7390</v>
      </c>
      <c r="K25" s="29" t="s">
        <v>41</v>
      </c>
      <c r="L25" s="417">
        <f>H25*J25</f>
        <v>0</v>
      </c>
      <c r="M25" s="28"/>
      <c r="P25" s="502" t="b">
        <f>H25=""</f>
        <v>1</v>
      </c>
    </row>
    <row r="26" spans="1:16" s="12" customFormat="1" ht="9.9499999999999993" customHeight="1" x14ac:dyDescent="0.2">
      <c r="A26" s="23"/>
      <c r="B26" s="27"/>
      <c r="C26" s="27"/>
      <c r="D26" s="27"/>
      <c r="E26" s="27"/>
      <c r="F26" s="29"/>
      <c r="G26" s="27"/>
      <c r="H26" s="65"/>
      <c r="I26" s="27"/>
      <c r="J26" s="29"/>
      <c r="K26" s="29"/>
      <c r="L26" s="150"/>
      <c r="M26" s="28"/>
      <c r="P26" s="502"/>
    </row>
    <row r="27" spans="1:16" s="12" customFormat="1" ht="12" customHeight="1" x14ac:dyDescent="0.2">
      <c r="A27" s="23"/>
      <c r="B27" s="770" t="s">
        <v>58</v>
      </c>
      <c r="C27" s="770"/>
      <c r="D27" s="770"/>
      <c r="E27" s="770"/>
      <c r="F27" s="467"/>
      <c r="G27" s="27"/>
      <c r="H27" s="420"/>
      <c r="I27" s="52" t="s">
        <v>40</v>
      </c>
      <c r="J27" s="52">
        <f>'Section B3'!J27</f>
        <v>12200</v>
      </c>
      <c r="K27" s="29" t="s">
        <v>41</v>
      </c>
      <c r="L27" s="417">
        <f>H27*J27</f>
        <v>0</v>
      </c>
      <c r="M27" s="28"/>
      <c r="P27" s="502" t="b">
        <f>H27=""</f>
        <v>1</v>
      </c>
    </row>
    <row r="28" spans="1:16" s="12" customFormat="1" ht="9.9499999999999993" customHeight="1" x14ac:dyDescent="0.2">
      <c r="A28" s="23"/>
      <c r="B28" s="27"/>
      <c r="C28" s="27"/>
      <c r="D28" s="27"/>
      <c r="E28" s="27"/>
      <c r="F28" s="29"/>
      <c r="G28" s="27"/>
      <c r="H28" s="27"/>
      <c r="I28" s="27"/>
      <c r="J28" s="29"/>
      <c r="K28" s="29"/>
      <c r="L28" s="150"/>
      <c r="M28" s="28"/>
      <c r="P28" s="502"/>
    </row>
    <row r="29" spans="1:16" s="12" customFormat="1" ht="12" customHeight="1" x14ac:dyDescent="0.2">
      <c r="A29" s="23"/>
      <c r="B29" s="770" t="s">
        <v>59</v>
      </c>
      <c r="C29" s="770"/>
      <c r="D29" s="770"/>
      <c r="E29" s="770"/>
      <c r="F29" s="467"/>
      <c r="G29" s="27"/>
      <c r="H29" s="420"/>
      <c r="I29" s="52" t="s">
        <v>40</v>
      </c>
      <c r="J29" s="52">
        <f>'Section B3'!J29</f>
        <v>8830</v>
      </c>
      <c r="K29" s="29" t="s">
        <v>41</v>
      </c>
      <c r="L29" s="417">
        <f>H29*J29</f>
        <v>0</v>
      </c>
      <c r="M29" s="28"/>
      <c r="P29" s="502" t="b">
        <f>H29=""</f>
        <v>1</v>
      </c>
    </row>
    <row r="30" spans="1:16" s="12" customFormat="1" ht="9.9499999999999993" customHeight="1" x14ac:dyDescent="0.2">
      <c r="A30" s="23"/>
      <c r="B30" s="59"/>
      <c r="C30" s="59"/>
      <c r="D30" s="59"/>
      <c r="E30" s="59"/>
      <c r="F30" s="29"/>
      <c r="G30" s="27"/>
      <c r="H30" s="27"/>
      <c r="I30" s="52"/>
      <c r="J30" s="52"/>
      <c r="K30" s="29"/>
      <c r="L30" s="150"/>
      <c r="M30" s="28"/>
      <c r="P30" s="502"/>
    </row>
    <row r="31" spans="1:16" s="12" customFormat="1" ht="12" customHeight="1" x14ac:dyDescent="0.2">
      <c r="A31" s="23"/>
      <c r="B31" s="765" t="s">
        <v>60</v>
      </c>
      <c r="C31" s="765"/>
      <c r="D31" s="765"/>
      <c r="E31" s="765"/>
      <c r="F31" s="467"/>
      <c r="G31" s="27"/>
      <c r="H31" s="420"/>
      <c r="I31" s="52" t="s">
        <v>40</v>
      </c>
      <c r="J31" s="52">
        <f>'Section B3'!J31</f>
        <v>8860</v>
      </c>
      <c r="K31" s="29" t="s">
        <v>41</v>
      </c>
      <c r="L31" s="417">
        <f>H31*J31</f>
        <v>0</v>
      </c>
      <c r="M31" s="28"/>
      <c r="P31" s="502" t="b">
        <f>H31=""</f>
        <v>1</v>
      </c>
    </row>
    <row r="32" spans="1:16" s="12" customFormat="1" ht="9.9499999999999993" customHeight="1" x14ac:dyDescent="0.2">
      <c r="A32" s="23"/>
      <c r="B32" s="27"/>
      <c r="C32" s="27"/>
      <c r="D32" s="27"/>
      <c r="E32" s="27"/>
      <c r="F32" s="29"/>
      <c r="G32" s="27"/>
      <c r="H32" s="32"/>
      <c r="I32" s="27"/>
      <c r="J32" s="29"/>
      <c r="K32" s="29"/>
      <c r="L32" s="151"/>
      <c r="M32" s="28"/>
      <c r="P32" s="502"/>
    </row>
    <row r="33" spans="1:16" s="12" customFormat="1" ht="12" customHeight="1" x14ac:dyDescent="0.2">
      <c r="A33" s="23"/>
      <c r="B33" s="770" t="s">
        <v>61</v>
      </c>
      <c r="C33" s="770"/>
      <c r="D33" s="770"/>
      <c r="E33" s="770"/>
      <c r="F33" s="467"/>
      <c r="G33" s="27"/>
      <c r="H33" s="420"/>
      <c r="I33" s="52" t="s">
        <v>40</v>
      </c>
      <c r="J33" s="52">
        <f>'Section B3'!J33</f>
        <v>10300</v>
      </c>
      <c r="K33" s="29" t="s">
        <v>41</v>
      </c>
      <c r="L33" s="417">
        <f>H33*J33</f>
        <v>0</v>
      </c>
      <c r="M33" s="28"/>
      <c r="P33" s="502" t="b">
        <f>H33=""</f>
        <v>1</v>
      </c>
    </row>
    <row r="34" spans="1:16" s="12" customFormat="1" ht="9.9499999999999993" customHeight="1" x14ac:dyDescent="0.2">
      <c r="A34" s="23"/>
      <c r="B34" s="27"/>
      <c r="C34" s="27"/>
      <c r="D34" s="27"/>
      <c r="E34" s="27"/>
      <c r="F34" s="29"/>
      <c r="G34" s="27"/>
      <c r="H34" s="27"/>
      <c r="I34" s="27"/>
      <c r="J34" s="29"/>
      <c r="K34" s="29"/>
      <c r="L34" s="151"/>
      <c r="M34" s="28"/>
      <c r="P34" s="502"/>
    </row>
    <row r="35" spans="1:16" s="12" customFormat="1" ht="12" customHeight="1" x14ac:dyDescent="0.2">
      <c r="A35" s="23"/>
      <c r="B35" s="770" t="s">
        <v>75</v>
      </c>
      <c r="C35" s="770"/>
      <c r="D35" s="770"/>
      <c r="E35" s="770"/>
      <c r="F35" s="467"/>
      <c r="G35" s="27"/>
      <c r="H35" s="420"/>
      <c r="I35" s="52" t="s">
        <v>40</v>
      </c>
      <c r="J35" s="52">
        <f>'Section B3'!J35</f>
        <v>9160</v>
      </c>
      <c r="K35" s="29" t="s">
        <v>41</v>
      </c>
      <c r="L35" s="417">
        <f>H35*J35</f>
        <v>0</v>
      </c>
      <c r="M35" s="28"/>
      <c r="P35" s="502" t="b">
        <f>H35=""</f>
        <v>1</v>
      </c>
    </row>
    <row r="36" spans="1:16" s="12" customFormat="1" ht="9.9499999999999993" customHeight="1" x14ac:dyDescent="0.2">
      <c r="A36" s="23"/>
      <c r="B36" s="59"/>
      <c r="C36" s="59"/>
      <c r="D36" s="59"/>
      <c r="E36" s="59"/>
      <c r="F36" s="29"/>
      <c r="G36" s="27"/>
      <c r="H36" s="32"/>
      <c r="I36" s="52"/>
      <c r="J36" s="52"/>
      <c r="K36" s="29"/>
      <c r="L36" s="151"/>
      <c r="M36" s="28"/>
      <c r="P36" s="502"/>
    </row>
    <row r="37" spans="1:16" s="12" customFormat="1" ht="12" customHeight="1" x14ac:dyDescent="0.2">
      <c r="A37" s="23"/>
      <c r="B37" s="770" t="s">
        <v>76</v>
      </c>
      <c r="C37" s="770"/>
      <c r="D37" s="770"/>
      <c r="E37" s="770"/>
      <c r="F37" s="467"/>
      <c r="G37" s="27"/>
      <c r="H37" s="420"/>
      <c r="I37" s="52" t="s">
        <v>40</v>
      </c>
      <c r="J37" s="52">
        <f>'Section B3'!J37</f>
        <v>9300</v>
      </c>
      <c r="K37" s="29" t="s">
        <v>41</v>
      </c>
      <c r="L37" s="417">
        <f>H37*J37</f>
        <v>0</v>
      </c>
      <c r="M37" s="28"/>
      <c r="P37" s="502" t="b">
        <f>H37=""</f>
        <v>1</v>
      </c>
    </row>
    <row r="38" spans="1:16" s="12" customFormat="1" ht="9.9499999999999993" customHeight="1" x14ac:dyDescent="0.2">
      <c r="A38" s="23"/>
      <c r="B38" s="59"/>
      <c r="C38" s="59"/>
      <c r="D38" s="59"/>
      <c r="E38" s="59"/>
      <c r="F38" s="29"/>
      <c r="G38" s="27"/>
      <c r="H38" s="27"/>
      <c r="I38" s="52"/>
      <c r="J38" s="64"/>
      <c r="K38" s="29"/>
      <c r="L38" s="150"/>
      <c r="M38" s="28"/>
      <c r="P38" s="502"/>
    </row>
    <row r="39" spans="1:16" s="12" customFormat="1" ht="15" customHeight="1" x14ac:dyDescent="0.2">
      <c r="A39" s="23"/>
      <c r="B39" s="27"/>
      <c r="C39" s="27"/>
      <c r="D39" s="27"/>
      <c r="E39" s="27"/>
      <c r="F39" s="774" t="s">
        <v>174</v>
      </c>
      <c r="G39" s="768"/>
      <c r="H39" s="768"/>
      <c r="I39" s="768"/>
      <c r="J39" s="768"/>
      <c r="K39" s="29" t="s">
        <v>41</v>
      </c>
      <c r="L39" s="417">
        <f>SUM(L37,L35,L33,L31,L29,L27,L25)</f>
        <v>0</v>
      </c>
      <c r="M39" s="28"/>
      <c r="P39" s="502"/>
    </row>
    <row r="40" spans="1:16" s="12" customFormat="1" ht="6" customHeight="1" x14ac:dyDescent="0.2">
      <c r="A40" s="23"/>
      <c r="B40" s="57"/>
      <c r="C40" s="57"/>
      <c r="D40" s="57"/>
      <c r="E40" s="57"/>
      <c r="F40" s="34"/>
      <c r="G40" s="57"/>
      <c r="H40" s="57"/>
      <c r="I40" s="57"/>
      <c r="J40" s="57"/>
      <c r="K40" s="34"/>
      <c r="L40" s="152"/>
      <c r="M40" s="28"/>
      <c r="P40" s="502"/>
    </row>
    <row r="41" spans="1:16" ht="12" x14ac:dyDescent="0.2">
      <c r="A41" s="23"/>
      <c r="B41" s="766" t="s">
        <v>265</v>
      </c>
      <c r="C41" s="779"/>
      <c r="D41" s="779"/>
      <c r="E41" s="779"/>
      <c r="F41" s="779"/>
      <c r="G41" s="779"/>
      <c r="H41" s="779"/>
      <c r="I41" s="779"/>
      <c r="J41" s="779"/>
      <c r="K41" s="779"/>
      <c r="L41" s="151"/>
      <c r="M41" s="99"/>
    </row>
    <row r="42" spans="1:16" s="12" customFormat="1" ht="12" customHeight="1" x14ac:dyDescent="0.2">
      <c r="A42" s="23"/>
      <c r="B42" s="27"/>
      <c r="C42" s="27"/>
      <c r="D42" s="27"/>
      <c r="E42" s="27"/>
      <c r="F42" s="29" t="s">
        <v>37</v>
      </c>
      <c r="G42" s="29"/>
      <c r="H42" s="37" t="s">
        <v>101</v>
      </c>
      <c r="I42" s="29"/>
      <c r="J42" s="29" t="s">
        <v>38</v>
      </c>
      <c r="K42" s="29"/>
      <c r="L42" s="433" t="s">
        <v>479</v>
      </c>
      <c r="M42" s="28"/>
      <c r="P42" s="502"/>
    </row>
    <row r="43" spans="1:16" s="12" customFormat="1" ht="12" customHeight="1" x14ac:dyDescent="0.2">
      <c r="A43" s="23"/>
      <c r="B43" s="777" t="s">
        <v>77</v>
      </c>
      <c r="C43" s="778"/>
      <c r="D43" s="778"/>
      <c r="E43" s="778"/>
      <c r="F43" s="467"/>
      <c r="G43" s="27"/>
      <c r="H43" s="420"/>
      <c r="I43" s="52" t="s">
        <v>40</v>
      </c>
      <c r="J43" s="52">
        <f>'Section B3'!J43</f>
        <v>22800</v>
      </c>
      <c r="K43" s="29" t="s">
        <v>41</v>
      </c>
      <c r="L43" s="417">
        <f>H43*J43</f>
        <v>0</v>
      </c>
      <c r="M43" s="28"/>
      <c r="P43" s="502" t="b">
        <f>H43=""</f>
        <v>1</v>
      </c>
    </row>
    <row r="44" spans="1:16" ht="18" customHeight="1" x14ac:dyDescent="0.2">
      <c r="A44" s="23"/>
      <c r="B44" s="772" t="s">
        <v>266</v>
      </c>
      <c r="C44" s="773"/>
      <c r="D44" s="773"/>
      <c r="E44" s="773"/>
      <c r="F44" s="773"/>
      <c r="G44" s="773"/>
      <c r="H44" s="773"/>
      <c r="I44" s="773"/>
      <c r="J44" s="773"/>
      <c r="K44" s="773"/>
      <c r="L44" s="151"/>
      <c r="M44" s="35"/>
    </row>
    <row r="45" spans="1:16" s="12" customFormat="1" ht="12" customHeight="1" x14ac:dyDescent="0.2">
      <c r="A45" s="23"/>
      <c r="B45" s="27"/>
      <c r="C45" s="27"/>
      <c r="D45" s="27"/>
      <c r="E45" s="27"/>
      <c r="F45" s="29" t="s">
        <v>37</v>
      </c>
      <c r="G45" s="29"/>
      <c r="H45" s="37" t="s">
        <v>101</v>
      </c>
      <c r="I45" s="29"/>
      <c r="J45" s="29" t="s">
        <v>38</v>
      </c>
      <c r="K45" s="29"/>
      <c r="L45" s="433" t="s">
        <v>479</v>
      </c>
      <c r="M45" s="28"/>
      <c r="P45" s="502"/>
    </row>
    <row r="46" spans="1:16" s="12" customFormat="1" ht="12" customHeight="1" x14ac:dyDescent="0.2">
      <c r="A46" s="23"/>
      <c r="B46" s="777" t="s">
        <v>77</v>
      </c>
      <c r="C46" s="778"/>
      <c r="D46" s="778"/>
      <c r="E46" s="778"/>
      <c r="F46" s="467"/>
      <c r="G46" s="27"/>
      <c r="H46" s="420"/>
      <c r="I46" s="52" t="s">
        <v>40</v>
      </c>
      <c r="J46" s="52">
        <f>'Section B3'!J46</f>
        <v>22800</v>
      </c>
      <c r="K46" s="29" t="s">
        <v>41</v>
      </c>
      <c r="L46" s="417">
        <f>H46*J46</f>
        <v>0</v>
      </c>
      <c r="M46" s="28"/>
      <c r="P46" s="502" t="b">
        <f>H46=""</f>
        <v>1</v>
      </c>
    </row>
    <row r="47" spans="1:16" ht="11.25" customHeight="1" x14ac:dyDescent="0.2">
      <c r="A47" s="31"/>
      <c r="B47" s="33"/>
      <c r="C47" s="33"/>
      <c r="D47" s="33"/>
      <c r="E47" s="33"/>
      <c r="F47" s="70"/>
      <c r="G47" s="109"/>
      <c r="H47" s="109"/>
      <c r="I47" s="109"/>
      <c r="J47" s="109"/>
      <c r="K47" s="34"/>
      <c r="L47" s="152"/>
      <c r="M47" s="35"/>
    </row>
    <row r="48" spans="1:16" s="12" customFormat="1" ht="15" customHeight="1" x14ac:dyDescent="0.2">
      <c r="A48" s="242"/>
      <c r="B48" s="766" t="s">
        <v>267</v>
      </c>
      <c r="C48" s="773"/>
      <c r="D48" s="773"/>
      <c r="E48" s="773"/>
      <c r="F48" s="773"/>
      <c r="G48" s="773"/>
      <c r="H48" s="773"/>
      <c r="I48" s="773"/>
      <c r="J48" s="773"/>
      <c r="K48" s="773"/>
      <c r="L48" s="150"/>
      <c r="M48" s="28"/>
      <c r="P48" s="502"/>
    </row>
    <row r="49" spans="1:13" ht="22.5" customHeight="1" x14ac:dyDescent="0.2">
      <c r="A49" s="31"/>
      <c r="B49" s="32"/>
      <c r="C49" s="32"/>
      <c r="D49" s="32"/>
      <c r="E49" s="32"/>
      <c r="F49" s="29"/>
      <c r="G49" s="799" t="s">
        <v>482</v>
      </c>
      <c r="H49" s="768"/>
      <c r="I49" s="32"/>
      <c r="J49" s="799" t="s">
        <v>481</v>
      </c>
      <c r="K49" s="768"/>
      <c r="L49" s="434" t="s">
        <v>480</v>
      </c>
      <c r="M49" s="35"/>
    </row>
    <row r="50" spans="1:13" ht="19.350000000000001" customHeight="1" x14ac:dyDescent="0.2">
      <c r="A50" s="31"/>
      <c r="B50" s="775" t="s">
        <v>110</v>
      </c>
      <c r="C50" s="776"/>
      <c r="D50" s="776"/>
      <c r="E50" s="776"/>
      <c r="F50" s="29"/>
      <c r="G50" s="32"/>
      <c r="H50" s="417">
        <f>'Section B2 (3)'!$I$32</f>
        <v>0</v>
      </c>
      <c r="I50" s="32"/>
      <c r="J50" s="418">
        <f>'Section B2 (3)'!$I$64</f>
        <v>0</v>
      </c>
      <c r="K50" s="150"/>
      <c r="L50" s="417">
        <f>SUM(H50,J50)</f>
        <v>0</v>
      </c>
      <c r="M50" s="35"/>
    </row>
    <row r="51" spans="1:13" x14ac:dyDescent="0.2">
      <c r="A51" s="31"/>
      <c r="B51" s="32"/>
      <c r="C51" s="32"/>
      <c r="D51" s="32"/>
      <c r="E51" s="32"/>
      <c r="F51" s="29"/>
      <c r="G51" s="32"/>
      <c r="H51" s="32"/>
      <c r="I51" s="32"/>
      <c r="J51" s="27"/>
      <c r="K51" s="32"/>
      <c r="L51" s="150"/>
      <c r="M51" s="35"/>
    </row>
    <row r="52" spans="1:13" ht="19.350000000000001" customHeight="1" x14ac:dyDescent="0.2">
      <c r="A52" s="31"/>
      <c r="B52" s="775" t="s">
        <v>109</v>
      </c>
      <c r="C52" s="776"/>
      <c r="D52" s="776"/>
      <c r="E52" s="776"/>
      <c r="F52" s="29"/>
      <c r="G52" s="32"/>
      <c r="H52" s="417">
        <f>$L$20</f>
        <v>0</v>
      </c>
      <c r="I52" s="32"/>
      <c r="J52" s="418">
        <f>$L$39</f>
        <v>0</v>
      </c>
      <c r="K52" s="150"/>
      <c r="L52" s="417">
        <f>SUM(H52,J52)</f>
        <v>0</v>
      </c>
      <c r="M52" s="35"/>
    </row>
    <row r="53" spans="1:13" x14ac:dyDescent="0.2">
      <c r="A53" s="31"/>
      <c r="B53" s="32"/>
      <c r="C53" s="32"/>
      <c r="D53" s="32"/>
      <c r="E53" s="32"/>
      <c r="F53" s="29"/>
      <c r="G53" s="32"/>
      <c r="H53" s="32"/>
      <c r="I53" s="32"/>
      <c r="J53" s="27"/>
      <c r="K53" s="32"/>
      <c r="L53" s="150"/>
      <c r="M53" s="35"/>
    </row>
    <row r="54" spans="1:13" ht="19.350000000000001" customHeight="1" x14ac:dyDescent="0.2">
      <c r="A54" s="31"/>
      <c r="B54" s="775" t="s">
        <v>127</v>
      </c>
      <c r="C54" s="776"/>
      <c r="D54" s="776"/>
      <c r="E54" s="776"/>
      <c r="F54" s="29"/>
      <c r="G54" s="32"/>
      <c r="H54" s="417">
        <f>$L$43</f>
        <v>0</v>
      </c>
      <c r="I54" s="32"/>
      <c r="J54" s="418">
        <f>$L$46</f>
        <v>0</v>
      </c>
      <c r="K54" s="421"/>
      <c r="L54" s="417">
        <f>SUM(H54,J54)</f>
        <v>0</v>
      </c>
      <c r="M54" s="35"/>
    </row>
    <row r="55" spans="1:13" ht="10.5" customHeight="1" x14ac:dyDescent="0.2">
      <c r="A55" s="31"/>
      <c r="B55" s="32"/>
      <c r="C55" s="32"/>
      <c r="D55" s="32"/>
      <c r="E55" s="32"/>
      <c r="F55" s="29"/>
      <c r="G55" s="32"/>
      <c r="H55" s="32"/>
      <c r="I55" s="32"/>
      <c r="J55" s="32"/>
      <c r="K55" s="29"/>
      <c r="L55" s="32"/>
      <c r="M55" s="35"/>
    </row>
    <row r="56" spans="1:13" ht="12.75" x14ac:dyDescent="0.2">
      <c r="A56" s="31"/>
      <c r="B56" s="652" t="str">
        <f>LEFT(CONCATENATE(Submission!$C$19," - ", 'Section A1'!$B$5),95)</f>
        <v xml:space="preserve"> - </v>
      </c>
      <c r="C56" s="641"/>
      <c r="D56" s="641"/>
      <c r="E56" s="641"/>
      <c r="F56" s="642"/>
      <c r="G56" s="641"/>
      <c r="H56" s="641"/>
      <c r="I56" s="641"/>
      <c r="J56" s="641"/>
      <c r="K56" s="642"/>
      <c r="L56" s="643"/>
      <c r="M56" s="35"/>
    </row>
    <row r="57" spans="1:13" ht="12" thickBot="1" x14ac:dyDescent="0.25">
      <c r="A57" s="40"/>
      <c r="B57" s="41"/>
      <c r="C57" s="41"/>
      <c r="D57" s="41"/>
      <c r="E57" s="41"/>
      <c r="F57" s="42"/>
      <c r="G57" s="41"/>
      <c r="H57" s="41"/>
      <c r="I57" s="41"/>
      <c r="J57" s="41"/>
      <c r="K57" s="42"/>
      <c r="L57" s="41"/>
      <c r="M57" s="43"/>
    </row>
  </sheetData>
  <sheetProtection password="EBAD" sheet="1"/>
  <mergeCells count="29">
    <mergeCell ref="B44:K44"/>
    <mergeCell ref="B54:E54"/>
    <mergeCell ref="J49:K49"/>
    <mergeCell ref="G49:H49"/>
    <mergeCell ref="B50:E50"/>
    <mergeCell ref="B52:E52"/>
    <mergeCell ref="B46:E46"/>
    <mergeCell ref="B48:K48"/>
    <mergeCell ref="B22:L22"/>
    <mergeCell ref="F20:J20"/>
    <mergeCell ref="B37:E37"/>
    <mergeCell ref="B43:E43"/>
    <mergeCell ref="B33:E33"/>
    <mergeCell ref="B35:E35"/>
    <mergeCell ref="B25:E25"/>
    <mergeCell ref="B27:E27"/>
    <mergeCell ref="B29:E29"/>
    <mergeCell ref="B31:E31"/>
    <mergeCell ref="F39:J39"/>
    <mergeCell ref="B41:K41"/>
    <mergeCell ref="A1:M1"/>
    <mergeCell ref="B14:E14"/>
    <mergeCell ref="B16:E16"/>
    <mergeCell ref="B18:E18"/>
    <mergeCell ref="B3:L3"/>
    <mergeCell ref="B6:E6"/>
    <mergeCell ref="B8:E8"/>
    <mergeCell ref="B10:E10"/>
    <mergeCell ref="B12:E12"/>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0837" r:id="rId4" name="Check Box 5">
              <controlPr defaultSize="0" autoFill="0" autoLine="0" autoPict="0">
                <anchor moveWithCells="1">
                  <from>
                    <xdr:col>1</xdr:col>
                    <xdr:colOff>0</xdr:colOff>
                    <xdr:row>3</xdr:row>
                    <xdr:rowOff>0</xdr:rowOff>
                  </from>
                  <to>
                    <xdr:col>8</xdr:col>
                    <xdr:colOff>9525</xdr:colOff>
                    <xdr:row>4</xdr:row>
                    <xdr:rowOff>28575</xdr:rowOff>
                  </to>
                </anchor>
              </controlPr>
            </control>
          </mc:Choice>
        </mc:AlternateContent>
        <mc:AlternateContent xmlns:mc="http://schemas.openxmlformats.org/markup-compatibility/2006">
          <mc:Choice Requires="x14">
            <control shapeId="120838" r:id="rId5" name="Check Box 6">
              <controlPr defaultSize="0" autoFill="0" autoLine="0" autoPict="0">
                <anchor moveWithCells="1">
                  <from>
                    <xdr:col>5</xdr:col>
                    <xdr:colOff>19050</xdr:colOff>
                    <xdr:row>4</xdr:row>
                    <xdr:rowOff>161925</xdr:rowOff>
                  </from>
                  <to>
                    <xdr:col>6</xdr:col>
                    <xdr:colOff>95250</xdr:colOff>
                    <xdr:row>6</xdr:row>
                    <xdr:rowOff>38100</xdr:rowOff>
                  </to>
                </anchor>
              </controlPr>
            </control>
          </mc:Choice>
        </mc:AlternateContent>
        <mc:AlternateContent xmlns:mc="http://schemas.openxmlformats.org/markup-compatibility/2006">
          <mc:Choice Requires="x14">
            <control shapeId="120839" r:id="rId6" name="Check Box 7">
              <controlPr defaultSize="0" autoFill="0" autoLine="0" autoPict="0">
                <anchor moveWithCells="1">
                  <from>
                    <xdr:col>5</xdr:col>
                    <xdr:colOff>19050</xdr:colOff>
                    <xdr:row>6</xdr:row>
                    <xdr:rowOff>95250</xdr:rowOff>
                  </from>
                  <to>
                    <xdr:col>6</xdr:col>
                    <xdr:colOff>95250</xdr:colOff>
                    <xdr:row>8</xdr:row>
                    <xdr:rowOff>38100</xdr:rowOff>
                  </to>
                </anchor>
              </controlPr>
            </control>
          </mc:Choice>
        </mc:AlternateContent>
        <mc:AlternateContent xmlns:mc="http://schemas.openxmlformats.org/markup-compatibility/2006">
          <mc:Choice Requires="x14">
            <control shapeId="120840" r:id="rId7" name="Check Box 8">
              <controlPr defaultSize="0" autoFill="0" autoLine="0" autoPict="0">
                <anchor moveWithCells="1">
                  <from>
                    <xdr:col>5</xdr:col>
                    <xdr:colOff>19050</xdr:colOff>
                    <xdr:row>8</xdr:row>
                    <xdr:rowOff>95250</xdr:rowOff>
                  </from>
                  <to>
                    <xdr:col>6</xdr:col>
                    <xdr:colOff>95250</xdr:colOff>
                    <xdr:row>10</xdr:row>
                    <xdr:rowOff>38100</xdr:rowOff>
                  </to>
                </anchor>
              </controlPr>
            </control>
          </mc:Choice>
        </mc:AlternateContent>
        <mc:AlternateContent xmlns:mc="http://schemas.openxmlformats.org/markup-compatibility/2006">
          <mc:Choice Requires="x14">
            <control shapeId="120841" r:id="rId8" name="Check Box 9">
              <controlPr defaultSize="0" autoFill="0" autoLine="0" autoPict="0">
                <anchor moveWithCells="1">
                  <from>
                    <xdr:col>5</xdr:col>
                    <xdr:colOff>19050</xdr:colOff>
                    <xdr:row>10</xdr:row>
                    <xdr:rowOff>95250</xdr:rowOff>
                  </from>
                  <to>
                    <xdr:col>6</xdr:col>
                    <xdr:colOff>95250</xdr:colOff>
                    <xdr:row>12</xdr:row>
                    <xdr:rowOff>38100</xdr:rowOff>
                  </to>
                </anchor>
              </controlPr>
            </control>
          </mc:Choice>
        </mc:AlternateContent>
        <mc:AlternateContent xmlns:mc="http://schemas.openxmlformats.org/markup-compatibility/2006">
          <mc:Choice Requires="x14">
            <control shapeId="120842" r:id="rId9" name="Check Box 10">
              <controlPr defaultSize="0" autoFill="0" autoLine="0" autoPict="0">
                <anchor moveWithCells="1">
                  <from>
                    <xdr:col>5</xdr:col>
                    <xdr:colOff>19050</xdr:colOff>
                    <xdr:row>12</xdr:row>
                    <xdr:rowOff>95250</xdr:rowOff>
                  </from>
                  <to>
                    <xdr:col>6</xdr:col>
                    <xdr:colOff>95250</xdr:colOff>
                    <xdr:row>14</xdr:row>
                    <xdr:rowOff>38100</xdr:rowOff>
                  </to>
                </anchor>
              </controlPr>
            </control>
          </mc:Choice>
        </mc:AlternateContent>
        <mc:AlternateContent xmlns:mc="http://schemas.openxmlformats.org/markup-compatibility/2006">
          <mc:Choice Requires="x14">
            <control shapeId="120843" r:id="rId10" name="Check Box 11">
              <controlPr defaultSize="0" autoFill="0" autoLine="0" autoPict="0">
                <anchor moveWithCells="1">
                  <from>
                    <xdr:col>5</xdr:col>
                    <xdr:colOff>19050</xdr:colOff>
                    <xdr:row>14</xdr:row>
                    <xdr:rowOff>95250</xdr:rowOff>
                  </from>
                  <to>
                    <xdr:col>6</xdr:col>
                    <xdr:colOff>95250</xdr:colOff>
                    <xdr:row>16</xdr:row>
                    <xdr:rowOff>38100</xdr:rowOff>
                  </to>
                </anchor>
              </controlPr>
            </control>
          </mc:Choice>
        </mc:AlternateContent>
        <mc:AlternateContent xmlns:mc="http://schemas.openxmlformats.org/markup-compatibility/2006">
          <mc:Choice Requires="x14">
            <control shapeId="120844" r:id="rId11" name="Check Box 12">
              <controlPr defaultSize="0" autoFill="0" autoLine="0" autoPict="0">
                <anchor moveWithCells="1">
                  <from>
                    <xdr:col>5</xdr:col>
                    <xdr:colOff>28575</xdr:colOff>
                    <xdr:row>16</xdr:row>
                    <xdr:rowOff>104775</xdr:rowOff>
                  </from>
                  <to>
                    <xdr:col>6</xdr:col>
                    <xdr:colOff>104775</xdr:colOff>
                    <xdr:row>18</xdr:row>
                    <xdr:rowOff>47625</xdr:rowOff>
                  </to>
                </anchor>
              </controlPr>
            </control>
          </mc:Choice>
        </mc:AlternateContent>
        <mc:AlternateContent xmlns:mc="http://schemas.openxmlformats.org/markup-compatibility/2006">
          <mc:Choice Requires="x14">
            <control shapeId="120845" r:id="rId12" name="Check Box 13">
              <controlPr defaultSize="0" autoFill="0" autoLine="0" autoPict="0">
                <anchor moveWithCells="1">
                  <from>
                    <xdr:col>1</xdr:col>
                    <xdr:colOff>0</xdr:colOff>
                    <xdr:row>22</xdr:row>
                    <xdr:rowOff>47625</xdr:rowOff>
                  </from>
                  <to>
                    <xdr:col>7</xdr:col>
                    <xdr:colOff>1209675</xdr:colOff>
                    <xdr:row>23</xdr:row>
                    <xdr:rowOff>28575</xdr:rowOff>
                  </to>
                </anchor>
              </controlPr>
            </control>
          </mc:Choice>
        </mc:AlternateContent>
        <mc:AlternateContent xmlns:mc="http://schemas.openxmlformats.org/markup-compatibility/2006">
          <mc:Choice Requires="x14">
            <control shapeId="120846" r:id="rId13" name="Check Box 14">
              <controlPr defaultSize="0" autoFill="0" autoLine="0" autoPict="0">
                <anchor moveWithCells="1">
                  <from>
                    <xdr:col>5</xdr:col>
                    <xdr:colOff>19050</xdr:colOff>
                    <xdr:row>23</xdr:row>
                    <xdr:rowOff>200025</xdr:rowOff>
                  </from>
                  <to>
                    <xdr:col>6</xdr:col>
                    <xdr:colOff>95250</xdr:colOff>
                    <xdr:row>25</xdr:row>
                    <xdr:rowOff>47625</xdr:rowOff>
                  </to>
                </anchor>
              </controlPr>
            </control>
          </mc:Choice>
        </mc:AlternateContent>
        <mc:AlternateContent xmlns:mc="http://schemas.openxmlformats.org/markup-compatibility/2006">
          <mc:Choice Requires="x14">
            <control shapeId="120847" r:id="rId14" name="Check Box 15">
              <controlPr defaultSize="0" autoFill="0" autoLine="0" autoPict="0">
                <anchor moveWithCells="1">
                  <from>
                    <xdr:col>5</xdr:col>
                    <xdr:colOff>19050</xdr:colOff>
                    <xdr:row>25</xdr:row>
                    <xdr:rowOff>95250</xdr:rowOff>
                  </from>
                  <to>
                    <xdr:col>6</xdr:col>
                    <xdr:colOff>95250</xdr:colOff>
                    <xdr:row>27</xdr:row>
                    <xdr:rowOff>38100</xdr:rowOff>
                  </to>
                </anchor>
              </controlPr>
            </control>
          </mc:Choice>
        </mc:AlternateContent>
        <mc:AlternateContent xmlns:mc="http://schemas.openxmlformats.org/markup-compatibility/2006">
          <mc:Choice Requires="x14">
            <control shapeId="120848" r:id="rId15" name="Check Box 16">
              <controlPr defaultSize="0" autoFill="0" autoLine="0" autoPict="0">
                <anchor moveWithCells="1">
                  <from>
                    <xdr:col>5</xdr:col>
                    <xdr:colOff>19050</xdr:colOff>
                    <xdr:row>27</xdr:row>
                    <xdr:rowOff>95250</xdr:rowOff>
                  </from>
                  <to>
                    <xdr:col>6</xdr:col>
                    <xdr:colOff>95250</xdr:colOff>
                    <xdr:row>29</xdr:row>
                    <xdr:rowOff>38100</xdr:rowOff>
                  </to>
                </anchor>
              </controlPr>
            </control>
          </mc:Choice>
        </mc:AlternateContent>
        <mc:AlternateContent xmlns:mc="http://schemas.openxmlformats.org/markup-compatibility/2006">
          <mc:Choice Requires="x14">
            <control shapeId="120849" r:id="rId16" name="Check Box 17">
              <controlPr defaultSize="0" autoFill="0" autoLine="0" autoPict="0">
                <anchor moveWithCells="1">
                  <from>
                    <xdr:col>5</xdr:col>
                    <xdr:colOff>19050</xdr:colOff>
                    <xdr:row>29</xdr:row>
                    <xdr:rowOff>95250</xdr:rowOff>
                  </from>
                  <to>
                    <xdr:col>6</xdr:col>
                    <xdr:colOff>95250</xdr:colOff>
                    <xdr:row>31</xdr:row>
                    <xdr:rowOff>38100</xdr:rowOff>
                  </to>
                </anchor>
              </controlPr>
            </control>
          </mc:Choice>
        </mc:AlternateContent>
        <mc:AlternateContent xmlns:mc="http://schemas.openxmlformats.org/markup-compatibility/2006">
          <mc:Choice Requires="x14">
            <control shapeId="120850" r:id="rId17" name="Check Box 18">
              <controlPr defaultSize="0" autoFill="0" autoLine="0" autoPict="0">
                <anchor moveWithCells="1">
                  <from>
                    <xdr:col>5</xdr:col>
                    <xdr:colOff>19050</xdr:colOff>
                    <xdr:row>31</xdr:row>
                    <xdr:rowOff>95250</xdr:rowOff>
                  </from>
                  <to>
                    <xdr:col>6</xdr:col>
                    <xdr:colOff>95250</xdr:colOff>
                    <xdr:row>33</xdr:row>
                    <xdr:rowOff>38100</xdr:rowOff>
                  </to>
                </anchor>
              </controlPr>
            </control>
          </mc:Choice>
        </mc:AlternateContent>
        <mc:AlternateContent xmlns:mc="http://schemas.openxmlformats.org/markup-compatibility/2006">
          <mc:Choice Requires="x14">
            <control shapeId="120851" r:id="rId18" name="Check Box 19">
              <controlPr defaultSize="0" autoFill="0" autoLine="0" autoPict="0">
                <anchor moveWithCells="1">
                  <from>
                    <xdr:col>5</xdr:col>
                    <xdr:colOff>19050</xdr:colOff>
                    <xdr:row>33</xdr:row>
                    <xdr:rowOff>104775</xdr:rowOff>
                  </from>
                  <to>
                    <xdr:col>6</xdr:col>
                    <xdr:colOff>95250</xdr:colOff>
                    <xdr:row>35</xdr:row>
                    <xdr:rowOff>47625</xdr:rowOff>
                  </to>
                </anchor>
              </controlPr>
            </control>
          </mc:Choice>
        </mc:AlternateContent>
        <mc:AlternateContent xmlns:mc="http://schemas.openxmlformats.org/markup-compatibility/2006">
          <mc:Choice Requires="x14">
            <control shapeId="120852" r:id="rId19" name="Check Box 20">
              <controlPr defaultSize="0" autoFill="0" autoLine="0" autoPict="0">
                <anchor moveWithCells="1">
                  <from>
                    <xdr:col>5</xdr:col>
                    <xdr:colOff>19050</xdr:colOff>
                    <xdr:row>35</xdr:row>
                    <xdr:rowOff>104775</xdr:rowOff>
                  </from>
                  <to>
                    <xdr:col>6</xdr:col>
                    <xdr:colOff>95250</xdr:colOff>
                    <xdr:row>37</xdr:row>
                    <xdr:rowOff>47625</xdr:rowOff>
                  </to>
                </anchor>
              </controlPr>
            </control>
          </mc:Choice>
        </mc:AlternateContent>
        <mc:AlternateContent xmlns:mc="http://schemas.openxmlformats.org/markup-compatibility/2006">
          <mc:Choice Requires="x14">
            <control shapeId="120853" r:id="rId20" name="Check Box 21">
              <controlPr defaultSize="0" autoFill="0" autoLine="0" autoPict="0">
                <anchor moveWithCells="1">
                  <from>
                    <xdr:col>5</xdr:col>
                    <xdr:colOff>19050</xdr:colOff>
                    <xdr:row>41</xdr:row>
                    <xdr:rowOff>123825</xdr:rowOff>
                  </from>
                  <to>
                    <xdr:col>6</xdr:col>
                    <xdr:colOff>95250</xdr:colOff>
                    <xdr:row>43</xdr:row>
                    <xdr:rowOff>38100</xdr:rowOff>
                  </to>
                </anchor>
              </controlPr>
            </control>
          </mc:Choice>
        </mc:AlternateContent>
        <mc:AlternateContent xmlns:mc="http://schemas.openxmlformats.org/markup-compatibility/2006">
          <mc:Choice Requires="x14">
            <control shapeId="120854" r:id="rId21" name="Check Box 22">
              <controlPr defaultSize="0" autoFill="0" autoLine="0" autoPict="0">
                <anchor moveWithCells="1">
                  <from>
                    <xdr:col>5</xdr:col>
                    <xdr:colOff>19050</xdr:colOff>
                    <xdr:row>44</xdr:row>
                    <xdr:rowOff>123825</xdr:rowOff>
                  </from>
                  <to>
                    <xdr:col>6</xdr:col>
                    <xdr:colOff>95250</xdr:colOff>
                    <xdr:row>46</xdr:row>
                    <xdr:rowOff>38100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W52"/>
  <sheetViews>
    <sheetView topLeftCell="A10" zoomScaleNormal="100" workbookViewId="0">
      <selection activeCell="B5" sqref="B5:B43"/>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11.7109375" style="7" customWidth="1"/>
    <col min="6" max="6" width="3.42578125" style="22" customWidth="1"/>
    <col min="7" max="7" width="2.5703125" style="7" customWidth="1"/>
    <col min="8" max="8" width="14" style="7" customWidth="1"/>
    <col min="9" max="9" width="4.28515625" style="7" customWidth="1"/>
    <col min="10" max="10" width="13.5703125" style="7" customWidth="1"/>
    <col min="11" max="11" width="3.42578125" style="7" customWidth="1"/>
    <col min="12" max="12" width="7.85546875" style="7" customWidth="1"/>
    <col min="13" max="13" width="5.5703125" style="7" customWidth="1"/>
    <col min="14" max="14" width="3.28515625" style="7" customWidth="1"/>
    <col min="15" max="15" width="13.42578125" style="7" customWidth="1"/>
    <col min="16" max="16" width="2.7109375" style="7" customWidth="1"/>
    <col min="17" max="17" width="9.140625" style="7" customWidth="1"/>
    <col min="18" max="18" width="9.140625" style="7" hidden="1" customWidth="1"/>
    <col min="19" max="19" width="9.140625" style="526" hidden="1" customWidth="1"/>
    <col min="20" max="23" width="9.140625" style="7" hidden="1" customWidth="1"/>
    <col min="24" max="24" width="9.140625" style="7" customWidth="1"/>
    <col min="25" max="16384" width="9.140625" style="7"/>
  </cols>
  <sheetData>
    <row r="1" spans="1:19" s="10" customFormat="1" ht="15" customHeight="1" x14ac:dyDescent="0.2">
      <c r="A1" s="732" t="str">
        <f>"Section B: "&amp;Submission!C19&amp;"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8"/>
      <c r="N1" s="728"/>
      <c r="O1" s="728"/>
      <c r="P1" s="729"/>
      <c r="Q1" s="9"/>
      <c r="R1" s="9"/>
      <c r="S1" s="525"/>
    </row>
    <row r="2" spans="1:19" s="10" customFormat="1" ht="6" customHeight="1" x14ac:dyDescent="0.2">
      <c r="A2" s="789"/>
      <c r="B2" s="790"/>
      <c r="C2" s="790"/>
      <c r="D2" s="790"/>
      <c r="E2" s="790"/>
      <c r="F2" s="790"/>
      <c r="G2" s="790"/>
      <c r="H2" s="790"/>
      <c r="I2" s="790"/>
      <c r="J2" s="790"/>
      <c r="K2" s="790"/>
      <c r="L2" s="790"/>
      <c r="M2" s="790"/>
      <c r="N2" s="790"/>
      <c r="O2" s="790"/>
      <c r="P2" s="106"/>
      <c r="Q2" s="9"/>
      <c r="R2" s="9"/>
      <c r="S2" s="525"/>
    </row>
    <row r="3" spans="1:19" s="10" customFormat="1" ht="15" customHeight="1" x14ac:dyDescent="0.25">
      <c r="A3" s="429"/>
      <c r="B3" s="232" t="s">
        <v>277</v>
      </c>
      <c r="C3" s="303"/>
      <c r="D3" s="303"/>
      <c r="E3" s="303"/>
      <c r="F3" s="304"/>
      <c r="G3" s="302"/>
      <c r="H3" s="305"/>
      <c r="I3" s="304"/>
      <c r="J3" s="304"/>
      <c r="K3" s="304"/>
      <c r="L3" s="304"/>
      <c r="M3" s="304"/>
      <c r="N3" s="302"/>
      <c r="O3" s="306"/>
      <c r="P3" s="307"/>
      <c r="Q3" s="9"/>
      <c r="R3" s="9"/>
      <c r="S3" s="525"/>
    </row>
    <row r="4" spans="1:19" s="12" customFormat="1" ht="6" customHeight="1" x14ac:dyDescent="0.2">
      <c r="A4" s="242"/>
      <c r="B4" s="66"/>
      <c r="C4" s="57"/>
      <c r="D4" s="57"/>
      <c r="E4" s="57"/>
      <c r="F4" s="34"/>
      <c r="G4" s="57"/>
      <c r="H4" s="57"/>
      <c r="I4" s="57"/>
      <c r="J4" s="57"/>
      <c r="K4" s="57"/>
      <c r="L4" s="57"/>
      <c r="M4" s="67"/>
      <c r="N4" s="57"/>
      <c r="O4" s="57"/>
      <c r="P4" s="58"/>
      <c r="S4" s="502"/>
    </row>
    <row r="5" spans="1:19" s="12" customFormat="1" ht="15" customHeight="1" x14ac:dyDescent="0.2">
      <c r="A5" s="242"/>
      <c r="B5" s="791" t="s">
        <v>184</v>
      </c>
      <c r="C5" s="792"/>
      <c r="D5" s="792"/>
      <c r="E5" s="792"/>
      <c r="F5" s="792"/>
      <c r="G5" s="792"/>
      <c r="H5" s="792"/>
      <c r="I5" s="27"/>
      <c r="J5" s="27"/>
      <c r="K5" s="27"/>
      <c r="L5" s="27"/>
      <c r="M5" s="30"/>
      <c r="N5" s="27"/>
      <c r="O5" s="27"/>
      <c r="P5" s="58"/>
      <c r="S5" s="502"/>
    </row>
    <row r="6" spans="1:19" s="12" customFormat="1" ht="12" customHeight="1" x14ac:dyDescent="0.2">
      <c r="A6" s="23"/>
      <c r="B6" s="27"/>
      <c r="C6" s="27"/>
      <c r="D6" s="27"/>
      <c r="E6" s="27"/>
      <c r="F6" s="29" t="s">
        <v>37</v>
      </c>
      <c r="G6" s="29"/>
      <c r="H6" s="805" t="s">
        <v>101</v>
      </c>
      <c r="I6" s="805"/>
      <c r="J6" s="29"/>
      <c r="K6" s="29"/>
      <c r="L6" s="29" t="s">
        <v>38</v>
      </c>
      <c r="M6" s="29"/>
      <c r="N6" s="799" t="s">
        <v>479</v>
      </c>
      <c r="O6" s="799"/>
      <c r="P6" s="28"/>
      <c r="S6" s="502"/>
    </row>
    <row r="7" spans="1:19" s="12" customFormat="1" ht="12.95" customHeight="1" x14ac:dyDescent="0.3">
      <c r="A7" s="23"/>
      <c r="B7" s="801" t="s">
        <v>400</v>
      </c>
      <c r="C7" s="801"/>
      <c r="D7" s="801"/>
      <c r="E7" s="801"/>
      <c r="F7" s="467"/>
      <c r="G7" s="27"/>
      <c r="H7" s="803"/>
      <c r="I7" s="804"/>
      <c r="J7" s="52" t="s">
        <v>40</v>
      </c>
      <c r="K7" s="52"/>
      <c r="L7" s="52">
        <f>'Section B1'!J5</f>
        <v>1</v>
      </c>
      <c r="M7" s="29" t="s">
        <v>41</v>
      </c>
      <c r="N7" s="794">
        <f>H7*L7</f>
        <v>0</v>
      </c>
      <c r="O7" s="795"/>
      <c r="P7" s="28"/>
      <c r="S7" s="502" t="b">
        <f>H7=""</f>
        <v>1</v>
      </c>
    </row>
    <row r="8" spans="1:19" s="12" customFormat="1" ht="6" customHeight="1" x14ac:dyDescent="0.2">
      <c r="A8" s="23"/>
      <c r="B8" s="57"/>
      <c r="C8" s="57"/>
      <c r="D8" s="57"/>
      <c r="E8" s="57"/>
      <c r="F8" s="34"/>
      <c r="G8" s="57"/>
      <c r="H8" s="57"/>
      <c r="I8" s="57"/>
      <c r="J8" s="57"/>
      <c r="K8" s="57"/>
      <c r="L8" s="57"/>
      <c r="M8" s="57"/>
      <c r="N8" s="57"/>
      <c r="O8" s="57"/>
      <c r="P8" s="28"/>
      <c r="S8" s="502"/>
    </row>
    <row r="9" spans="1:19" s="12" customFormat="1" ht="15" customHeight="1" x14ac:dyDescent="0.2">
      <c r="A9" s="242"/>
      <c r="B9" s="793" t="s">
        <v>194</v>
      </c>
      <c r="C9" s="792"/>
      <c r="D9" s="792"/>
      <c r="E9" s="792"/>
      <c r="F9" s="792"/>
      <c r="G9" s="792"/>
      <c r="H9" s="792"/>
      <c r="I9" s="792"/>
      <c r="J9" s="792"/>
      <c r="K9" s="792"/>
      <c r="L9" s="792"/>
      <c r="M9" s="792"/>
      <c r="N9" s="27"/>
      <c r="O9" s="27"/>
      <c r="P9" s="58"/>
      <c r="S9" s="502"/>
    </row>
    <row r="10" spans="1:19" s="12" customFormat="1" ht="12" customHeight="1" x14ac:dyDescent="0.2">
      <c r="A10" s="23"/>
      <c r="B10" s="27"/>
      <c r="C10" s="27"/>
      <c r="D10" s="27"/>
      <c r="E10" s="27"/>
      <c r="F10" s="29" t="s">
        <v>37</v>
      </c>
      <c r="G10" s="29"/>
      <c r="H10" s="805" t="s">
        <v>101</v>
      </c>
      <c r="I10" s="805"/>
      <c r="J10" s="29"/>
      <c r="K10" s="29"/>
      <c r="L10" s="29" t="s">
        <v>38</v>
      </c>
      <c r="M10" s="29"/>
      <c r="N10" s="799" t="s">
        <v>479</v>
      </c>
      <c r="O10" s="799"/>
      <c r="P10" s="28"/>
      <c r="S10" s="502"/>
    </row>
    <row r="11" spans="1:19" s="12" customFormat="1" ht="12.95" customHeight="1" x14ac:dyDescent="0.3">
      <c r="A11" s="23"/>
      <c r="B11" s="801" t="s">
        <v>400</v>
      </c>
      <c r="C11" s="801"/>
      <c r="D11" s="801"/>
      <c r="E11" s="801"/>
      <c r="F11" s="467"/>
      <c r="G11" s="27"/>
      <c r="H11" s="803"/>
      <c r="I11" s="804"/>
      <c r="J11" s="52" t="s">
        <v>40</v>
      </c>
      <c r="K11" s="52"/>
      <c r="L11" s="52">
        <f>L7</f>
        <v>1</v>
      </c>
      <c r="M11" s="29" t="s">
        <v>41</v>
      </c>
      <c r="N11" s="794">
        <f>H11*L11</f>
        <v>0</v>
      </c>
      <c r="O11" s="795"/>
      <c r="P11" s="28"/>
      <c r="S11" s="502" t="b">
        <f>H11=""</f>
        <v>1</v>
      </c>
    </row>
    <row r="12" spans="1:19" s="12" customFormat="1" ht="60" customHeight="1" x14ac:dyDescent="0.2">
      <c r="A12" s="428"/>
      <c r="B12" s="796" t="s">
        <v>533</v>
      </c>
      <c r="C12" s="806"/>
      <c r="D12" s="806"/>
      <c r="E12" s="806"/>
      <c r="F12" s="806"/>
      <c r="G12" s="806"/>
      <c r="H12" s="806"/>
      <c r="I12" s="806"/>
      <c r="J12" s="806"/>
      <c r="K12" s="806"/>
      <c r="L12" s="806"/>
      <c r="M12" s="806"/>
      <c r="N12" s="806"/>
      <c r="O12" s="806"/>
      <c r="P12" s="106"/>
      <c r="S12" s="502"/>
    </row>
    <row r="13" spans="1:19" s="12" customFormat="1" ht="15" customHeight="1" x14ac:dyDescent="0.2">
      <c r="A13" s="430"/>
      <c r="B13" s="260" t="s">
        <v>241</v>
      </c>
      <c r="C13" s="224"/>
      <c r="D13" s="224"/>
      <c r="E13" s="224"/>
      <c r="F13" s="261"/>
      <c r="G13" s="259"/>
      <c r="H13" s="262"/>
      <c r="I13" s="263"/>
      <c r="J13" s="263"/>
      <c r="K13" s="263"/>
      <c r="L13" s="263"/>
      <c r="M13" s="263"/>
      <c r="N13" s="259"/>
      <c r="O13" s="264"/>
      <c r="P13" s="265"/>
      <c r="S13" s="502"/>
    </row>
    <row r="14" spans="1:19" s="12" customFormat="1" ht="6" customHeight="1" x14ac:dyDescent="0.2">
      <c r="A14" s="31"/>
      <c r="B14" s="32"/>
      <c r="C14" s="32"/>
      <c r="D14" s="32"/>
      <c r="E14" s="32"/>
      <c r="F14" s="29"/>
      <c r="G14" s="32"/>
      <c r="H14" s="807"/>
      <c r="I14" s="808"/>
      <c r="J14" s="808"/>
      <c r="K14" s="808"/>
      <c r="L14" s="808"/>
      <c r="M14" s="808"/>
      <c r="N14" s="32"/>
      <c r="O14" s="32"/>
      <c r="P14" s="35"/>
      <c r="S14" s="502"/>
    </row>
    <row r="15" spans="1:19" s="12" customFormat="1" ht="15" customHeight="1" x14ac:dyDescent="0.2">
      <c r="A15" s="31"/>
      <c r="B15" s="793" t="s">
        <v>237</v>
      </c>
      <c r="C15" s="792"/>
      <c r="D15" s="792"/>
      <c r="E15" s="792"/>
      <c r="F15" s="792"/>
      <c r="G15" s="792"/>
      <c r="H15" s="792"/>
      <c r="I15" s="792"/>
      <c r="J15" s="792"/>
      <c r="K15" s="792"/>
      <c r="L15" s="792"/>
      <c r="M15" s="792"/>
      <c r="N15" s="258"/>
      <c r="O15" s="258"/>
      <c r="P15" s="35"/>
      <c r="S15" s="502"/>
    </row>
    <row r="16" spans="1:19" s="12" customFormat="1" ht="12" customHeight="1" x14ac:dyDescent="0.2">
      <c r="A16" s="31"/>
      <c r="B16" s="27"/>
      <c r="C16" s="27"/>
      <c r="D16" s="27"/>
      <c r="E16" s="27"/>
      <c r="F16" s="29" t="s">
        <v>37</v>
      </c>
      <c r="G16" s="29"/>
      <c r="H16" s="805" t="s">
        <v>101</v>
      </c>
      <c r="I16" s="805"/>
      <c r="J16" s="29"/>
      <c r="K16" s="29"/>
      <c r="L16" s="29" t="s">
        <v>38</v>
      </c>
      <c r="M16" s="29"/>
      <c r="N16" s="799" t="s">
        <v>479</v>
      </c>
      <c r="O16" s="799"/>
      <c r="P16" s="35"/>
      <c r="S16" s="502"/>
    </row>
    <row r="17" spans="1:22" s="12" customFormat="1" ht="12.95" customHeight="1" x14ac:dyDescent="0.3">
      <c r="A17" s="31"/>
      <c r="B17" s="801" t="s">
        <v>400</v>
      </c>
      <c r="C17" s="801"/>
      <c r="D17" s="801"/>
      <c r="E17" s="801"/>
      <c r="F17" s="467"/>
      <c r="G17" s="27"/>
      <c r="H17" s="803"/>
      <c r="I17" s="804"/>
      <c r="J17" s="52" t="s">
        <v>40</v>
      </c>
      <c r="K17" s="52"/>
      <c r="L17" s="52">
        <f>L7</f>
        <v>1</v>
      </c>
      <c r="M17" s="29" t="s">
        <v>41</v>
      </c>
      <c r="N17" s="794">
        <f>H17*L17</f>
        <v>0</v>
      </c>
      <c r="O17" s="795"/>
      <c r="P17" s="35"/>
      <c r="S17" s="502" t="b">
        <f>H17=""</f>
        <v>1</v>
      </c>
    </row>
    <row r="18" spans="1:22" s="12" customFormat="1" ht="6" customHeight="1" x14ac:dyDescent="0.2">
      <c r="A18" s="31"/>
      <c r="B18" s="57"/>
      <c r="C18" s="57"/>
      <c r="D18" s="57"/>
      <c r="E18" s="57"/>
      <c r="F18" s="34"/>
      <c r="G18" s="57"/>
      <c r="H18" s="57"/>
      <c r="I18" s="57"/>
      <c r="J18" s="57"/>
      <c r="K18" s="57"/>
      <c r="L18" s="57"/>
      <c r="M18" s="57"/>
      <c r="N18" s="57"/>
      <c r="O18" s="57"/>
      <c r="P18" s="35"/>
      <c r="S18" s="502"/>
    </row>
    <row r="19" spans="1:22" s="12" customFormat="1" ht="15" customHeight="1" x14ac:dyDescent="0.2">
      <c r="A19" s="31"/>
      <c r="B19" s="793" t="s">
        <v>238</v>
      </c>
      <c r="C19" s="792"/>
      <c r="D19" s="792"/>
      <c r="E19" s="792"/>
      <c r="F19" s="792"/>
      <c r="G19" s="792"/>
      <c r="H19" s="792"/>
      <c r="I19" s="792"/>
      <c r="J19" s="792"/>
      <c r="K19" s="792"/>
      <c r="L19" s="792"/>
      <c r="M19" s="792"/>
      <c r="N19" s="27"/>
      <c r="O19" s="27"/>
      <c r="P19" s="35"/>
      <c r="S19" s="502"/>
    </row>
    <row r="20" spans="1:22" s="12" customFormat="1" ht="12" customHeight="1" x14ac:dyDescent="0.2">
      <c r="A20" s="31"/>
      <c r="B20" s="27"/>
      <c r="C20" s="27"/>
      <c r="D20" s="27"/>
      <c r="E20" s="27"/>
      <c r="F20" s="29" t="s">
        <v>37</v>
      </c>
      <c r="G20" s="29"/>
      <c r="H20" s="805" t="s">
        <v>101</v>
      </c>
      <c r="I20" s="805"/>
      <c r="J20" s="29"/>
      <c r="K20" s="29"/>
      <c r="L20" s="29" t="s">
        <v>38</v>
      </c>
      <c r="M20" s="29"/>
      <c r="N20" s="799" t="s">
        <v>479</v>
      </c>
      <c r="O20" s="799"/>
      <c r="P20" s="35"/>
      <c r="S20" s="502"/>
    </row>
    <row r="21" spans="1:22" s="12" customFormat="1" ht="12.95" customHeight="1" x14ac:dyDescent="0.3">
      <c r="A21" s="31"/>
      <c r="B21" s="801" t="s">
        <v>400</v>
      </c>
      <c r="C21" s="801"/>
      <c r="D21" s="801"/>
      <c r="E21" s="801"/>
      <c r="F21" s="467"/>
      <c r="G21" s="27"/>
      <c r="H21" s="803"/>
      <c r="I21" s="804"/>
      <c r="J21" s="52" t="s">
        <v>40</v>
      </c>
      <c r="K21" s="52"/>
      <c r="L21" s="52">
        <f>L7</f>
        <v>1</v>
      </c>
      <c r="M21" s="29" t="s">
        <v>41</v>
      </c>
      <c r="N21" s="794">
        <f>H21*L21</f>
        <v>0</v>
      </c>
      <c r="O21" s="795"/>
      <c r="P21" s="35"/>
      <c r="S21" s="502" t="b">
        <f>H21=""</f>
        <v>1</v>
      </c>
    </row>
    <row r="22" spans="1:22" ht="6" customHeight="1" x14ac:dyDescent="0.2">
      <c r="A22" s="31"/>
      <c r="B22" s="57"/>
      <c r="C22" s="57"/>
      <c r="D22" s="57"/>
      <c r="E22" s="57"/>
      <c r="F22" s="34"/>
      <c r="G22" s="57"/>
      <c r="H22" s="57"/>
      <c r="I22" s="57"/>
      <c r="J22" s="57"/>
      <c r="K22" s="57"/>
      <c r="L22" s="57"/>
      <c r="M22" s="57"/>
      <c r="N22" s="57"/>
      <c r="O22" s="57"/>
      <c r="P22" s="35"/>
    </row>
    <row r="23" spans="1:22" ht="15" customHeight="1" x14ac:dyDescent="0.2">
      <c r="A23" s="31"/>
      <c r="B23" s="793" t="s">
        <v>239</v>
      </c>
      <c r="C23" s="792"/>
      <c r="D23" s="792"/>
      <c r="E23" s="792"/>
      <c r="F23" s="792"/>
      <c r="G23" s="792"/>
      <c r="H23" s="792"/>
      <c r="I23" s="792"/>
      <c r="J23" s="792"/>
      <c r="K23" s="792"/>
      <c r="L23" s="792"/>
      <c r="M23" s="792"/>
      <c r="N23" s="27"/>
      <c r="O23" s="27"/>
      <c r="P23" s="35"/>
    </row>
    <row r="24" spans="1:22" ht="12" customHeight="1" x14ac:dyDescent="0.2">
      <c r="A24" s="31"/>
      <c r="B24" s="27"/>
      <c r="C24" s="27"/>
      <c r="D24" s="27"/>
      <c r="E24" s="27"/>
      <c r="F24" s="29" t="s">
        <v>37</v>
      </c>
      <c r="G24" s="29"/>
      <c r="H24" s="805" t="s">
        <v>101</v>
      </c>
      <c r="I24" s="805"/>
      <c r="J24" s="29"/>
      <c r="K24" s="29"/>
      <c r="L24" s="29" t="s">
        <v>38</v>
      </c>
      <c r="M24" s="29"/>
      <c r="N24" s="799" t="s">
        <v>479</v>
      </c>
      <c r="O24" s="799"/>
      <c r="P24" s="35"/>
    </row>
    <row r="25" spans="1:22" ht="12.95" customHeight="1" x14ac:dyDescent="0.3">
      <c r="A25" s="31"/>
      <c r="B25" s="801" t="s">
        <v>400</v>
      </c>
      <c r="C25" s="801"/>
      <c r="D25" s="801"/>
      <c r="E25" s="801"/>
      <c r="F25" s="467"/>
      <c r="G25" s="27"/>
      <c r="H25" s="803"/>
      <c r="I25" s="804"/>
      <c r="J25" s="52" t="s">
        <v>40</v>
      </c>
      <c r="K25" s="52"/>
      <c r="L25" s="52">
        <f>L7</f>
        <v>1</v>
      </c>
      <c r="M25" s="29" t="s">
        <v>41</v>
      </c>
      <c r="N25" s="794">
        <f>H25*L25</f>
        <v>0</v>
      </c>
      <c r="O25" s="795"/>
      <c r="P25" s="35"/>
      <c r="S25" s="502" t="b">
        <f>H25=""</f>
        <v>1</v>
      </c>
    </row>
    <row r="26" spans="1:22" ht="75" customHeight="1" x14ac:dyDescent="0.2">
      <c r="A26" s="428"/>
      <c r="B26" s="796" t="s">
        <v>147</v>
      </c>
      <c r="C26" s="796"/>
      <c r="D26" s="796"/>
      <c r="E26" s="796"/>
      <c r="F26" s="796"/>
      <c r="G26" s="796"/>
      <c r="H26" s="796"/>
      <c r="I26" s="796"/>
      <c r="J26" s="796"/>
      <c r="K26" s="796"/>
      <c r="L26" s="796"/>
      <c r="M26" s="796"/>
      <c r="N26" s="796"/>
      <c r="O26" s="796"/>
      <c r="P26" s="106"/>
    </row>
    <row r="27" spans="1:22" ht="15" x14ac:dyDescent="0.2">
      <c r="A27" s="430"/>
      <c r="B27" s="260" t="s">
        <v>148</v>
      </c>
      <c r="C27" s="224"/>
      <c r="D27" s="224"/>
      <c r="E27" s="224"/>
      <c r="F27" s="261"/>
      <c r="G27" s="259"/>
      <c r="H27" s="262"/>
      <c r="I27" s="263"/>
      <c r="J27" s="263"/>
      <c r="K27" s="263"/>
      <c r="L27" s="263"/>
      <c r="M27" s="263"/>
      <c r="N27" s="259"/>
      <c r="O27" s="264"/>
      <c r="P27" s="265"/>
      <c r="T27" s="12"/>
    </row>
    <row r="28" spans="1:22" s="12" customFormat="1" ht="4.5" customHeight="1" x14ac:dyDescent="0.2">
      <c r="A28" s="31"/>
      <c r="B28" s="32"/>
      <c r="C28" s="32"/>
      <c r="D28" s="32"/>
      <c r="E28" s="32"/>
      <c r="F28" s="29"/>
      <c r="G28" s="32"/>
      <c r="H28" s="691"/>
      <c r="I28" s="32"/>
      <c r="J28" s="32"/>
      <c r="K28" s="32"/>
      <c r="L28" s="32"/>
      <c r="M28" s="32"/>
      <c r="N28" s="32"/>
      <c r="O28" s="32"/>
      <c r="P28" s="35"/>
      <c r="S28" s="502"/>
    </row>
    <row r="29" spans="1:22" s="12" customFormat="1" ht="10.5" customHeight="1" x14ac:dyDescent="0.2">
      <c r="A29" s="31"/>
      <c r="B29" s="105"/>
      <c r="C29" s="204"/>
      <c r="D29" s="204"/>
      <c r="E29" s="204"/>
      <c r="F29" s="204"/>
      <c r="G29" s="204"/>
      <c r="H29" s="204"/>
      <c r="I29" s="204"/>
      <c r="J29" s="204"/>
      <c r="K29" s="204"/>
      <c r="L29" s="802" t="s">
        <v>562</v>
      </c>
      <c r="M29" s="802"/>
      <c r="N29" s="802"/>
      <c r="O29" s="802"/>
      <c r="P29" s="35"/>
      <c r="S29" s="502"/>
    </row>
    <row r="30" spans="1:22" s="12" customFormat="1" ht="10.5" customHeight="1" x14ac:dyDescent="0.2">
      <c r="A30" s="31"/>
      <c r="B30" s="692"/>
      <c r="C30" s="692"/>
      <c r="D30" s="692"/>
      <c r="E30" s="29"/>
      <c r="F30" s="29"/>
      <c r="G30" s="29"/>
      <c r="H30" s="485" t="s">
        <v>556</v>
      </c>
      <c r="I30" s="29"/>
      <c r="J30" s="485" t="s">
        <v>557</v>
      </c>
      <c r="K30" s="485"/>
      <c r="L30" s="800" t="s">
        <v>563</v>
      </c>
      <c r="M30" s="800"/>
      <c r="N30" s="692"/>
      <c r="O30" s="485" t="s">
        <v>564</v>
      </c>
      <c r="P30" s="35"/>
      <c r="S30" s="502">
        <v>1E-4</v>
      </c>
    </row>
    <row r="31" spans="1:22" s="12" customFormat="1" ht="8.1" customHeight="1" x14ac:dyDescent="0.2">
      <c r="A31" s="31"/>
      <c r="B31" s="27"/>
      <c r="C31" s="27"/>
      <c r="D31" s="27"/>
      <c r="E31" s="27"/>
      <c r="F31" s="29"/>
      <c r="G31" s="29"/>
      <c r="H31" s="29"/>
      <c r="I31" s="29"/>
      <c r="J31" s="29"/>
      <c r="K31" s="29"/>
      <c r="L31" s="29"/>
      <c r="M31" s="29"/>
      <c r="N31" s="29"/>
      <c r="P31" s="35"/>
      <c r="S31" s="502"/>
    </row>
    <row r="32" spans="1:22" ht="15" customHeight="1" x14ac:dyDescent="0.2">
      <c r="A32" s="89"/>
      <c r="B32" s="49" t="s">
        <v>559</v>
      </c>
      <c r="C32" s="471"/>
      <c r="D32" s="471"/>
      <c r="E32" s="471"/>
      <c r="F32" s="471"/>
      <c r="G32" s="471"/>
      <c r="H32" s="475"/>
      <c r="I32" s="275"/>
      <c r="J32" s="475"/>
      <c r="K32" s="275"/>
      <c r="L32" s="781"/>
      <c r="M32" s="782"/>
      <c r="N32" s="471"/>
      <c r="O32" s="475"/>
      <c r="P32" s="472"/>
      <c r="R32" s="502"/>
      <c r="S32" s="502" t="b">
        <f>H32=""</f>
        <v>1</v>
      </c>
      <c r="T32" s="502" t="b">
        <f>J32=""</f>
        <v>1</v>
      </c>
      <c r="U32" s="502" t="b">
        <f>L32=""</f>
        <v>1</v>
      </c>
      <c r="V32" s="502" t="b">
        <f>O32=""</f>
        <v>1</v>
      </c>
    </row>
    <row r="33" spans="1:22" ht="8.1" customHeight="1" x14ac:dyDescent="0.2">
      <c r="A33" s="89"/>
      <c r="B33" s="49"/>
      <c r="C33" s="471"/>
      <c r="D33" s="471"/>
      <c r="E33" s="471"/>
      <c r="F33" s="471"/>
      <c r="G33" s="471"/>
      <c r="H33" s="471"/>
      <c r="I33" s="471"/>
      <c r="J33" s="471"/>
      <c r="K33" s="471"/>
      <c r="L33" s="471"/>
      <c r="M33" s="474"/>
      <c r="N33" s="471"/>
      <c r="O33" s="471"/>
      <c r="P33" s="472"/>
      <c r="S33" s="502"/>
      <c r="T33" s="502"/>
      <c r="U33" s="502"/>
      <c r="V33" s="502"/>
    </row>
    <row r="34" spans="1:22" ht="15" customHeight="1" x14ac:dyDescent="0.2">
      <c r="A34" s="89"/>
      <c r="B34" s="49" t="s">
        <v>560</v>
      </c>
      <c r="C34" s="471"/>
      <c r="D34" s="471"/>
      <c r="E34" s="471"/>
      <c r="F34" s="471"/>
      <c r="G34" s="471"/>
      <c r="H34" s="475"/>
      <c r="I34" s="473"/>
      <c r="J34" s="475"/>
      <c r="K34" s="473"/>
      <c r="L34" s="832"/>
      <c r="M34" s="832"/>
      <c r="N34" s="471"/>
      <c r="O34" s="700"/>
      <c r="P34" s="472"/>
      <c r="R34" s="502"/>
      <c r="S34" s="502" t="b">
        <f>H34=""</f>
        <v>1</v>
      </c>
      <c r="T34" s="502" t="b">
        <f>J34=""</f>
        <v>1</v>
      </c>
      <c r="U34" s="502" t="b">
        <f>L34=""</f>
        <v>1</v>
      </c>
      <c r="V34" s="502" t="b">
        <f>O34=""</f>
        <v>1</v>
      </c>
    </row>
    <row r="35" spans="1:22" ht="8.1" customHeight="1" x14ac:dyDescent="0.2">
      <c r="A35" s="89"/>
      <c r="B35" s="49"/>
      <c r="C35" s="471"/>
      <c r="D35" s="471"/>
      <c r="E35" s="471"/>
      <c r="F35" s="471"/>
      <c r="G35" s="471"/>
      <c r="H35" s="471"/>
      <c r="I35" s="471"/>
      <c r="J35" s="471"/>
      <c r="K35" s="471"/>
      <c r="L35" s="471"/>
      <c r="M35" s="471"/>
      <c r="N35" s="471"/>
      <c r="O35" s="471"/>
      <c r="P35" s="472"/>
      <c r="T35" s="526"/>
      <c r="U35" s="526"/>
      <c r="V35" s="526"/>
    </row>
    <row r="36" spans="1:22" ht="15" customHeight="1" x14ac:dyDescent="0.2">
      <c r="A36" s="89"/>
      <c r="B36" s="49" t="s">
        <v>561</v>
      </c>
      <c r="C36" s="471"/>
      <c r="D36" s="471"/>
      <c r="E36" s="471"/>
      <c r="F36" s="471"/>
      <c r="G36" s="471"/>
      <c r="H36" s="475"/>
      <c r="I36" s="473"/>
      <c r="J36" s="475"/>
      <c r="K36" s="473"/>
      <c r="L36" s="781"/>
      <c r="M36" s="782"/>
      <c r="N36" s="471"/>
      <c r="O36" s="475"/>
      <c r="P36" s="472"/>
      <c r="R36" s="502"/>
      <c r="S36" s="502" t="b">
        <f>H36=""</f>
        <v>1</v>
      </c>
      <c r="T36" s="502" t="b">
        <f>J36=""</f>
        <v>1</v>
      </c>
      <c r="U36" s="502" t="b">
        <f>L36=""</f>
        <v>1</v>
      </c>
      <c r="V36" s="502" t="b">
        <f>O36=""</f>
        <v>1</v>
      </c>
    </row>
    <row r="37" spans="1:22" ht="12" hidden="1" customHeight="1" x14ac:dyDescent="0.2">
      <c r="A37" s="89"/>
      <c r="B37" s="82"/>
      <c r="C37" s="471"/>
      <c r="D37" s="471"/>
      <c r="E37" s="471"/>
      <c r="F37" s="471"/>
      <c r="G37" s="471"/>
      <c r="H37" s="471"/>
      <c r="I37" s="471"/>
      <c r="J37" s="471"/>
      <c r="K37" s="471"/>
      <c r="L37" s="471"/>
      <c r="M37" s="471"/>
      <c r="N37" s="471"/>
      <c r="O37" s="471"/>
      <c r="P37" s="472"/>
      <c r="S37" s="502"/>
      <c r="T37" s="6"/>
    </row>
    <row r="38" spans="1:22" ht="15" hidden="1" customHeight="1" x14ac:dyDescent="0.2">
      <c r="A38" s="89"/>
      <c r="B38" s="49"/>
      <c r="C38" s="471"/>
      <c r="D38" s="471"/>
      <c r="E38" s="471"/>
      <c r="F38" s="471"/>
      <c r="G38" s="471"/>
      <c r="H38" s="475"/>
      <c r="I38" s="473"/>
      <c r="J38" s="475"/>
      <c r="K38" s="473"/>
      <c r="L38" s="783"/>
      <c r="M38" s="784"/>
      <c r="N38" s="471"/>
      <c r="O38" s="475"/>
      <c r="P38" s="472"/>
      <c r="R38" s="7" t="b">
        <f>OR(IFERROR(ABS(($H38+$L38-$J38-$O38))/($L38+$H38)&gt;$S$30,FALSE),IFERROR(ABS(($H38+$L38-$J38-$O38))/($J38+$O38)&gt;$S$30,FALSE))</f>
        <v>0</v>
      </c>
      <c r="S38" s="502" t="b">
        <v>1</v>
      </c>
      <c r="T38" s="6" t="b">
        <v>0</v>
      </c>
      <c r="U38" s="7" t="b">
        <v>0</v>
      </c>
      <c r="V38" s="7" t="b">
        <v>0</v>
      </c>
    </row>
    <row r="39" spans="1:22" ht="12.75" x14ac:dyDescent="0.2">
      <c r="A39" s="89"/>
      <c r="B39" s="82" t="s">
        <v>558</v>
      </c>
      <c r="C39" s="471"/>
      <c r="D39" s="471"/>
      <c r="E39" s="471"/>
      <c r="F39" s="471"/>
      <c r="G39" s="471"/>
      <c r="H39" s="471"/>
      <c r="I39" s="471"/>
      <c r="J39" s="471"/>
      <c r="K39" s="471"/>
      <c r="L39" s="471"/>
      <c r="M39" s="471"/>
      <c r="N39" s="471"/>
      <c r="O39" s="471"/>
      <c r="P39" s="472"/>
      <c r="S39" s="502"/>
      <c r="T39" s="6"/>
    </row>
    <row r="40" spans="1:22" s="12" customFormat="1" ht="11.25" customHeight="1" x14ac:dyDescent="0.2">
      <c r="A40" s="31"/>
      <c r="B40" s="105"/>
      <c r="C40" s="204"/>
      <c r="D40" s="204"/>
      <c r="E40" s="204"/>
      <c r="F40" s="204"/>
      <c r="G40" s="204"/>
      <c r="H40" s="204"/>
      <c r="I40" s="204"/>
      <c r="J40" s="204"/>
      <c r="K40" s="204"/>
      <c r="L40" s="802"/>
      <c r="M40" s="802"/>
      <c r="N40" s="802"/>
      <c r="O40" s="802"/>
      <c r="P40" s="35"/>
      <c r="S40" s="502"/>
    </row>
    <row r="41" spans="1:22" ht="12.75" customHeight="1" x14ac:dyDescent="0.2">
      <c r="A41" s="89"/>
      <c r="B41" s="793" t="s">
        <v>73</v>
      </c>
      <c r="C41" s="793"/>
      <c r="D41" s="793"/>
      <c r="E41" s="793"/>
      <c r="F41" s="793"/>
      <c r="G41" s="793"/>
      <c r="H41" s="793"/>
      <c r="I41" s="793"/>
      <c r="J41" s="793"/>
      <c r="K41" s="793"/>
      <c r="L41" s="793"/>
      <c r="M41" s="793"/>
      <c r="N41" s="793"/>
      <c r="O41" s="793"/>
      <c r="P41" s="472"/>
      <c r="T41" s="6"/>
    </row>
    <row r="42" spans="1:22" ht="8.1" customHeight="1" x14ac:dyDescent="0.2">
      <c r="A42" s="89"/>
      <c r="B42" s="88"/>
      <c r="C42" s="471"/>
      <c r="D42" s="471"/>
      <c r="E42" s="471"/>
      <c r="F42" s="471"/>
      <c r="G42" s="471"/>
      <c r="H42" s="471"/>
      <c r="I42" s="471"/>
      <c r="J42" s="471"/>
      <c r="K42" s="471"/>
      <c r="L42" s="471"/>
      <c r="M42" s="471"/>
      <c r="N42" s="471"/>
      <c r="O42" s="471"/>
      <c r="P42" s="472"/>
      <c r="T42" s="6"/>
    </row>
    <row r="43" spans="1:22" ht="12.75" x14ac:dyDescent="0.2">
      <c r="A43" s="89"/>
      <c r="B43" s="88" t="s">
        <v>394</v>
      </c>
      <c r="C43" s="471"/>
      <c r="D43" s="471"/>
      <c r="E43" s="471"/>
      <c r="F43" s="471"/>
      <c r="G43" s="471"/>
      <c r="H43" s="474"/>
      <c r="I43" s="471"/>
      <c r="J43" s="471"/>
      <c r="K43" s="471"/>
      <c r="L43" s="785" t="s">
        <v>422</v>
      </c>
      <c r="M43" s="785"/>
      <c r="N43" s="474"/>
      <c r="O43" s="474" t="s">
        <v>395</v>
      </c>
      <c r="P43" s="472"/>
      <c r="T43" s="6"/>
    </row>
    <row r="44" spans="1:22" ht="15" customHeight="1" x14ac:dyDescent="0.2">
      <c r="A44" s="89"/>
      <c r="B44" s="786"/>
      <c r="C44" s="787"/>
      <c r="D44" s="787"/>
      <c r="E44" s="787"/>
      <c r="F44" s="787"/>
      <c r="G44" s="787"/>
      <c r="H44" s="788"/>
      <c r="I44" s="290"/>
      <c r="J44" s="290"/>
      <c r="K44" s="290"/>
      <c r="L44" s="797"/>
      <c r="M44" s="798"/>
      <c r="N44" s="476"/>
      <c r="O44" s="466"/>
      <c r="P44" s="472"/>
      <c r="T44" s="6"/>
    </row>
    <row r="45" spans="1:22" ht="8.1" customHeight="1" x14ac:dyDescent="0.2">
      <c r="A45" s="89"/>
      <c r="B45" s="49"/>
      <c r="C45" s="290"/>
      <c r="D45" s="290"/>
      <c r="E45" s="290"/>
      <c r="F45" s="290"/>
      <c r="G45" s="290"/>
      <c r="H45" s="290"/>
      <c r="I45" s="290"/>
      <c r="J45" s="290"/>
      <c r="K45" s="290"/>
      <c r="L45" s="290"/>
      <c r="M45" s="290"/>
      <c r="N45" s="290"/>
      <c r="O45" s="290"/>
      <c r="P45" s="472"/>
      <c r="T45" s="6"/>
    </row>
    <row r="46" spans="1:22" ht="15" customHeight="1" x14ac:dyDescent="0.2">
      <c r="A46" s="89"/>
      <c r="B46" s="786"/>
      <c r="C46" s="787"/>
      <c r="D46" s="787"/>
      <c r="E46" s="787"/>
      <c r="F46" s="787"/>
      <c r="G46" s="787"/>
      <c r="H46" s="788"/>
      <c r="I46" s="290"/>
      <c r="J46" s="290"/>
      <c r="K46" s="290"/>
      <c r="L46" s="797"/>
      <c r="M46" s="798"/>
      <c r="N46" s="476"/>
      <c r="O46" s="466"/>
      <c r="P46" s="472"/>
      <c r="T46" s="6"/>
    </row>
    <row r="47" spans="1:22" ht="8.1" customHeight="1" x14ac:dyDescent="0.2">
      <c r="A47" s="89"/>
      <c r="B47" s="49"/>
      <c r="C47" s="290"/>
      <c r="D47" s="290"/>
      <c r="E47" s="290"/>
      <c r="F47" s="290"/>
      <c r="G47" s="290"/>
      <c r="H47" s="290"/>
      <c r="I47" s="290"/>
      <c r="J47" s="290"/>
      <c r="K47" s="290"/>
      <c r="L47" s="290"/>
      <c r="M47" s="290"/>
      <c r="N47" s="290"/>
      <c r="O47" s="290"/>
      <c r="P47" s="472"/>
      <c r="T47" s="6"/>
    </row>
    <row r="48" spans="1:22" ht="15" customHeight="1" x14ac:dyDescent="0.2">
      <c r="A48" s="89"/>
      <c r="B48" s="786"/>
      <c r="C48" s="787"/>
      <c r="D48" s="787"/>
      <c r="E48" s="787"/>
      <c r="F48" s="787"/>
      <c r="G48" s="787"/>
      <c r="H48" s="788"/>
      <c r="I48" s="290"/>
      <c r="J48" s="290"/>
      <c r="K48" s="290"/>
      <c r="L48" s="797"/>
      <c r="M48" s="798"/>
      <c r="N48" s="476"/>
      <c r="O48" s="466"/>
      <c r="P48" s="472"/>
      <c r="T48" s="6"/>
    </row>
    <row r="49" spans="1:20" ht="8.1" customHeight="1" x14ac:dyDescent="0.2">
      <c r="A49" s="89"/>
      <c r="B49" s="49"/>
      <c r="C49" s="290"/>
      <c r="D49" s="290"/>
      <c r="E49" s="290"/>
      <c r="F49" s="290"/>
      <c r="G49" s="290"/>
      <c r="H49" s="290"/>
      <c r="I49" s="290"/>
      <c r="J49" s="290"/>
      <c r="K49" s="290"/>
      <c r="L49" s="290"/>
      <c r="M49" s="290"/>
      <c r="N49" s="290"/>
      <c r="O49" s="290"/>
      <c r="P49" s="472"/>
      <c r="T49" s="6"/>
    </row>
    <row r="50" spans="1:20" ht="15" customHeight="1" x14ac:dyDescent="0.2">
      <c r="A50" s="89"/>
      <c r="B50" s="786"/>
      <c r="C50" s="787"/>
      <c r="D50" s="787"/>
      <c r="E50" s="787"/>
      <c r="F50" s="787"/>
      <c r="G50" s="787"/>
      <c r="H50" s="788"/>
      <c r="I50" s="290"/>
      <c r="J50" s="290"/>
      <c r="K50" s="290"/>
      <c r="L50" s="797"/>
      <c r="M50" s="798"/>
      <c r="N50" s="476"/>
      <c r="O50" s="466"/>
      <c r="P50" s="472"/>
      <c r="T50" s="6"/>
    </row>
    <row r="51" spans="1:20" ht="9.9499999999999993" customHeight="1" x14ac:dyDescent="0.2">
      <c r="A51" s="31"/>
      <c r="B51" s="32"/>
      <c r="C51" s="32"/>
      <c r="D51" s="32"/>
      <c r="E51" s="32"/>
      <c r="F51" s="29"/>
      <c r="G51" s="32"/>
      <c r="H51" s="32"/>
      <c r="I51" s="32"/>
      <c r="J51" s="32"/>
      <c r="K51" s="32"/>
      <c r="L51" s="32"/>
      <c r="M51" s="32"/>
      <c r="N51" s="32"/>
      <c r="O51" s="32"/>
      <c r="P51" s="35"/>
    </row>
    <row r="52" spans="1:20" ht="13.5" thickBot="1" x14ac:dyDescent="0.25">
      <c r="A52" s="40"/>
      <c r="B52" s="648" t="str">
        <f>LEFT(CONCATENATE(Submission!$C$19," - ", 'Section A1'!$B$5),95)</f>
        <v xml:space="preserve"> - </v>
      </c>
      <c r="C52" s="650"/>
      <c r="D52" s="650"/>
      <c r="E52" s="650"/>
      <c r="F52" s="649"/>
      <c r="G52" s="650"/>
      <c r="H52" s="650"/>
      <c r="I52" s="650"/>
      <c r="J52" s="650"/>
      <c r="K52" s="650"/>
      <c r="L52" s="650"/>
      <c r="M52" s="650"/>
      <c r="N52" s="650"/>
      <c r="O52" s="651"/>
      <c r="P52" s="43"/>
    </row>
  </sheetData>
  <sheetProtection password="EBAD" sheet="1"/>
  <mergeCells count="52">
    <mergeCell ref="A1:P1"/>
    <mergeCell ref="B44:H44"/>
    <mergeCell ref="L34:M34"/>
    <mergeCell ref="B48:H48"/>
    <mergeCell ref="B50:H50"/>
    <mergeCell ref="B11:E11"/>
    <mergeCell ref="B17:E17"/>
    <mergeCell ref="B21:E21"/>
    <mergeCell ref="B25:E25"/>
    <mergeCell ref="A2:O2"/>
    <mergeCell ref="H6:I6"/>
    <mergeCell ref="N6:O6"/>
    <mergeCell ref="H7:I7"/>
    <mergeCell ref="N7:O7"/>
    <mergeCell ref="B9:M9"/>
    <mergeCell ref="B5:H5"/>
    <mergeCell ref="B7:E7"/>
    <mergeCell ref="H10:I10"/>
    <mergeCell ref="N10:O10"/>
    <mergeCell ref="H11:I11"/>
    <mergeCell ref="N11:O11"/>
    <mergeCell ref="B12:O12"/>
    <mergeCell ref="H14:M14"/>
    <mergeCell ref="B15:M15"/>
    <mergeCell ref="H16:I16"/>
    <mergeCell ref="N16:O16"/>
    <mergeCell ref="H17:I17"/>
    <mergeCell ref="N17:O17"/>
    <mergeCell ref="B19:M19"/>
    <mergeCell ref="H20:I20"/>
    <mergeCell ref="N20:O20"/>
    <mergeCell ref="H21:I21"/>
    <mergeCell ref="N21:O21"/>
    <mergeCell ref="B23:M23"/>
    <mergeCell ref="H24:I24"/>
    <mergeCell ref="N24:O24"/>
    <mergeCell ref="H25:I25"/>
    <mergeCell ref="N25:O25"/>
    <mergeCell ref="B26:O26"/>
    <mergeCell ref="L29:O29"/>
    <mergeCell ref="L30:M30"/>
    <mergeCell ref="L32:M32"/>
    <mergeCell ref="L46:M46"/>
    <mergeCell ref="L48:M48"/>
    <mergeCell ref="L50:M50"/>
    <mergeCell ref="L36:M36"/>
    <mergeCell ref="L38:M38"/>
    <mergeCell ref="L40:O40"/>
    <mergeCell ref="B41:O41"/>
    <mergeCell ref="L43:M43"/>
    <mergeCell ref="L44:M44"/>
    <mergeCell ref="B46:H46"/>
  </mergeCells>
  <phoneticPr fontId="21" type="noConversion"/>
  <conditionalFormatting sqref="H36">
    <cfRule type="expression" dxfId="13" priority="7" stopIfTrue="1">
      <formula>"abs(($H32+$L32-$O32-$J32))/($H32+$L32)&gt;.1"</formula>
    </cfRule>
  </conditionalFormatting>
  <conditionalFormatting sqref="H38">
    <cfRule type="expression" dxfId="12" priority="6" stopIfTrue="1">
      <formula>"abs(($H32+$L32-$O32-$J32))/($H32+$L32)&gt;.1"</formula>
    </cfRule>
  </conditionalFormatting>
  <conditionalFormatting sqref="J32 O32 H32 L32:M32">
    <cfRule type="expression" dxfId="11" priority="5" stopIfTrue="1">
      <formula>OR(IFERROR(ABS(($H32+$L32-$J32-$O32))/($L32+$H32)&gt;$S$30,FALSE),IFERROR(ABS(($H32+$L32-$J32-$O32))/($J32+$O32)&gt;$S$30,FALSE))</formula>
    </cfRule>
  </conditionalFormatting>
  <conditionalFormatting sqref="H34 L34 O34">
    <cfRule type="expression" dxfId="10" priority="4" stopIfTrue="1">
      <formula>ABS((H34+L34-O34-J34))/(H34+L34)&gt;$S$30</formula>
    </cfRule>
  </conditionalFormatting>
  <conditionalFormatting sqref="J34 H34 O34 L34:M34">
    <cfRule type="expression" dxfId="9" priority="3" stopIfTrue="1">
      <formula>OR(IFERROR(ABS(($H34+$L34-$J34-$O34))/($L34+$H34)&gt;$S$30,FALSE),IFERROR(ABS(($H34+$L34-$J34-$O34))/($J34+$O34)&gt;$S$30,FALSE))</formula>
    </cfRule>
  </conditionalFormatting>
  <conditionalFormatting sqref="J36 H36 O36 L36:M36">
    <cfRule type="expression" dxfId="8" priority="2" stopIfTrue="1">
      <formula>OR(IFERROR(ABS(($H36+$L36-$J36-$O36))/($L36+$H36)&gt;$S$30,FALSE),IFERROR(ABS(($H36+$L36-$J36-$O36))/($J36+$O36)&gt;$S$30,FALSE))</formula>
    </cfRule>
  </conditionalFormatting>
  <conditionalFormatting sqref="J38 H38 O38 L38:M38">
    <cfRule type="expression" dxfId="7" priority="1" stopIfTrue="1">
      <formula>OR(IFERROR(ABS(($H38+$L38-$J38-$O38))/($L38+$H38)&gt;$S$30,FALSE),IFERROR(ABS(($H38+$L38-$J38-$O38))/($J38+$O38)&gt;$S$30,FALSE))</formula>
    </cfRule>
  </conditionalFormatting>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742" r:id="rId4" name="Check Box 886">
              <controlPr defaultSize="0" autoFill="0" autoLine="0" autoPict="0">
                <anchor moveWithCells="1">
                  <from>
                    <xdr:col>5</xdr:col>
                    <xdr:colOff>19050</xdr:colOff>
                    <xdr:row>5</xdr:row>
                    <xdr:rowOff>114300</xdr:rowOff>
                  </from>
                  <to>
                    <xdr:col>6</xdr:col>
                    <xdr:colOff>95250</xdr:colOff>
                    <xdr:row>7</xdr:row>
                    <xdr:rowOff>19050</xdr:rowOff>
                  </to>
                </anchor>
              </controlPr>
            </control>
          </mc:Choice>
        </mc:AlternateContent>
        <mc:AlternateContent xmlns:mc="http://schemas.openxmlformats.org/markup-compatibility/2006">
          <mc:Choice Requires="x14">
            <control shapeId="122743" r:id="rId5" name="Check Box 887">
              <controlPr defaultSize="0" autoFill="0" autoLine="0" autoPict="0">
                <anchor moveWithCells="1">
                  <from>
                    <xdr:col>5</xdr:col>
                    <xdr:colOff>19050</xdr:colOff>
                    <xdr:row>9</xdr:row>
                    <xdr:rowOff>114300</xdr:rowOff>
                  </from>
                  <to>
                    <xdr:col>6</xdr:col>
                    <xdr:colOff>95250</xdr:colOff>
                    <xdr:row>11</xdr:row>
                    <xdr:rowOff>19050</xdr:rowOff>
                  </to>
                </anchor>
              </controlPr>
            </control>
          </mc:Choice>
        </mc:AlternateContent>
        <mc:AlternateContent xmlns:mc="http://schemas.openxmlformats.org/markup-compatibility/2006">
          <mc:Choice Requires="x14">
            <control shapeId="122744" r:id="rId6" name="Check Box 888">
              <controlPr defaultSize="0" autoFill="0" autoLine="0" autoPict="0">
                <anchor moveWithCells="1">
                  <from>
                    <xdr:col>5</xdr:col>
                    <xdr:colOff>19050</xdr:colOff>
                    <xdr:row>15</xdr:row>
                    <xdr:rowOff>142875</xdr:rowOff>
                  </from>
                  <to>
                    <xdr:col>6</xdr:col>
                    <xdr:colOff>95250</xdr:colOff>
                    <xdr:row>17</xdr:row>
                    <xdr:rowOff>47625</xdr:rowOff>
                  </to>
                </anchor>
              </controlPr>
            </control>
          </mc:Choice>
        </mc:AlternateContent>
        <mc:AlternateContent xmlns:mc="http://schemas.openxmlformats.org/markup-compatibility/2006">
          <mc:Choice Requires="x14">
            <control shapeId="122745" r:id="rId7" name="Check Box 889">
              <controlPr defaultSize="0" autoFill="0" autoLine="0" autoPict="0">
                <anchor moveWithCells="1">
                  <from>
                    <xdr:col>5</xdr:col>
                    <xdr:colOff>19050</xdr:colOff>
                    <xdr:row>19</xdr:row>
                    <xdr:rowOff>142875</xdr:rowOff>
                  </from>
                  <to>
                    <xdr:col>6</xdr:col>
                    <xdr:colOff>95250</xdr:colOff>
                    <xdr:row>21</xdr:row>
                    <xdr:rowOff>47625</xdr:rowOff>
                  </to>
                </anchor>
              </controlPr>
            </control>
          </mc:Choice>
        </mc:AlternateContent>
        <mc:AlternateContent xmlns:mc="http://schemas.openxmlformats.org/markup-compatibility/2006">
          <mc:Choice Requires="x14">
            <control shapeId="122746" r:id="rId8" name="Check Box 890">
              <controlPr defaultSize="0" autoFill="0" autoLine="0" autoPict="0">
                <anchor moveWithCells="1">
                  <from>
                    <xdr:col>5</xdr:col>
                    <xdr:colOff>19050</xdr:colOff>
                    <xdr:row>23</xdr:row>
                    <xdr:rowOff>142875</xdr:rowOff>
                  </from>
                  <to>
                    <xdr:col>6</xdr:col>
                    <xdr:colOff>95250</xdr:colOff>
                    <xdr:row>25</xdr:row>
                    <xdr:rowOff>47625</xdr:rowOff>
                  </to>
                </anchor>
              </controlPr>
            </control>
          </mc:Choice>
        </mc:AlternateContent>
        <mc:AlternateContent xmlns:mc="http://schemas.openxmlformats.org/markup-compatibility/2006">
          <mc:Choice Requires="x14">
            <control shapeId="122747" r:id="rId9" name="Check Box 891">
              <controlPr defaultSize="0" autoFill="0" autoLine="0" autoPict="0">
                <anchor moveWithCells="1">
                  <from>
                    <xdr:col>5</xdr:col>
                    <xdr:colOff>142875</xdr:colOff>
                    <xdr:row>31</xdr:row>
                    <xdr:rowOff>0</xdr:rowOff>
                  </from>
                  <to>
                    <xdr:col>7</xdr:col>
                    <xdr:colOff>47625</xdr:colOff>
                    <xdr:row>32</xdr:row>
                    <xdr:rowOff>28575</xdr:rowOff>
                  </to>
                </anchor>
              </controlPr>
            </control>
          </mc:Choice>
        </mc:AlternateContent>
        <mc:AlternateContent xmlns:mc="http://schemas.openxmlformats.org/markup-compatibility/2006">
          <mc:Choice Requires="x14">
            <control shapeId="122748" r:id="rId10" name="Check Box 892">
              <controlPr defaultSize="0" autoFill="0" autoLine="0" autoPict="0">
                <anchor moveWithCells="1">
                  <from>
                    <xdr:col>5</xdr:col>
                    <xdr:colOff>142875</xdr:colOff>
                    <xdr:row>32</xdr:row>
                    <xdr:rowOff>85725</xdr:rowOff>
                  </from>
                  <to>
                    <xdr:col>7</xdr:col>
                    <xdr:colOff>47625</xdr:colOff>
                    <xdr:row>34</xdr:row>
                    <xdr:rowOff>19050</xdr:rowOff>
                  </to>
                </anchor>
              </controlPr>
            </control>
          </mc:Choice>
        </mc:AlternateContent>
        <mc:AlternateContent xmlns:mc="http://schemas.openxmlformats.org/markup-compatibility/2006">
          <mc:Choice Requires="x14">
            <control shapeId="122749" r:id="rId11" name="Check Box 893">
              <controlPr defaultSize="0" autoFill="0" autoLine="0" autoPict="0">
                <anchor moveWithCells="1">
                  <from>
                    <xdr:col>5</xdr:col>
                    <xdr:colOff>142875</xdr:colOff>
                    <xdr:row>35</xdr:row>
                    <xdr:rowOff>0</xdr:rowOff>
                  </from>
                  <to>
                    <xdr:col>7</xdr:col>
                    <xdr:colOff>47625</xdr:colOff>
                    <xdr:row>38</xdr:row>
                    <xdr:rowOff>28575</xdr:rowOff>
                  </to>
                </anchor>
              </controlPr>
            </control>
          </mc:Choice>
        </mc:AlternateContent>
        <mc:AlternateContent xmlns:mc="http://schemas.openxmlformats.org/markup-compatibility/2006">
          <mc:Choice Requires="x14">
            <control shapeId="122751" r:id="rId12" name="Check Box 895">
              <controlPr defaultSize="0" autoFill="0" autoLine="0" autoPict="0">
                <anchor moveWithCells="1">
                  <from>
                    <xdr:col>13</xdr:col>
                    <xdr:colOff>0</xdr:colOff>
                    <xdr:row>31</xdr:row>
                    <xdr:rowOff>0</xdr:rowOff>
                  </from>
                  <to>
                    <xdr:col>14</xdr:col>
                    <xdr:colOff>85725</xdr:colOff>
                    <xdr:row>32</xdr:row>
                    <xdr:rowOff>28575</xdr:rowOff>
                  </to>
                </anchor>
              </controlPr>
            </control>
          </mc:Choice>
        </mc:AlternateContent>
        <mc:AlternateContent xmlns:mc="http://schemas.openxmlformats.org/markup-compatibility/2006">
          <mc:Choice Requires="x14">
            <control shapeId="122752" r:id="rId13" name="Check Box 896">
              <controlPr defaultSize="0" autoFill="0" autoLine="0" autoPict="0">
                <anchor moveWithCells="1">
                  <from>
                    <xdr:col>13</xdr:col>
                    <xdr:colOff>0</xdr:colOff>
                    <xdr:row>35</xdr:row>
                    <xdr:rowOff>0</xdr:rowOff>
                  </from>
                  <to>
                    <xdr:col>14</xdr:col>
                    <xdr:colOff>85725</xdr:colOff>
                    <xdr:row>38</xdr:row>
                    <xdr:rowOff>28575</xdr:rowOff>
                  </to>
                </anchor>
              </controlPr>
            </control>
          </mc:Choice>
        </mc:AlternateContent>
        <mc:AlternateContent xmlns:mc="http://schemas.openxmlformats.org/markup-compatibility/2006">
          <mc:Choice Requires="x14">
            <control shapeId="122754" r:id="rId14" name="Check Box 898">
              <controlPr defaultSize="0" autoFill="0" autoLine="0" autoPict="0">
                <anchor moveWithCells="1">
                  <from>
                    <xdr:col>8</xdr:col>
                    <xdr:colOff>66675</xdr:colOff>
                    <xdr:row>30</xdr:row>
                    <xdr:rowOff>85725</xdr:rowOff>
                  </from>
                  <to>
                    <xdr:col>9</xdr:col>
                    <xdr:colOff>85725</xdr:colOff>
                    <xdr:row>32</xdr:row>
                    <xdr:rowOff>19050</xdr:rowOff>
                  </to>
                </anchor>
              </controlPr>
            </control>
          </mc:Choice>
        </mc:AlternateContent>
        <mc:AlternateContent xmlns:mc="http://schemas.openxmlformats.org/markup-compatibility/2006">
          <mc:Choice Requires="x14">
            <control shapeId="122755" r:id="rId15" name="Check Box 899">
              <controlPr defaultSize="0" autoFill="0" autoLine="0" autoPict="0">
                <anchor moveWithCells="1">
                  <from>
                    <xdr:col>8</xdr:col>
                    <xdr:colOff>66675</xdr:colOff>
                    <xdr:row>32</xdr:row>
                    <xdr:rowOff>76200</xdr:rowOff>
                  </from>
                  <to>
                    <xdr:col>9</xdr:col>
                    <xdr:colOff>85725</xdr:colOff>
                    <xdr:row>34</xdr:row>
                    <xdr:rowOff>9525</xdr:rowOff>
                  </to>
                </anchor>
              </controlPr>
            </control>
          </mc:Choice>
        </mc:AlternateContent>
        <mc:AlternateContent xmlns:mc="http://schemas.openxmlformats.org/markup-compatibility/2006">
          <mc:Choice Requires="x14">
            <control shapeId="122756" r:id="rId16" name="Check Box 900">
              <controlPr defaultSize="0" autoFill="0" autoLine="0" autoPict="0">
                <anchor moveWithCells="1">
                  <from>
                    <xdr:col>8</xdr:col>
                    <xdr:colOff>66675</xdr:colOff>
                    <xdr:row>34</xdr:row>
                    <xdr:rowOff>85725</xdr:rowOff>
                  </from>
                  <to>
                    <xdr:col>9</xdr:col>
                    <xdr:colOff>85725</xdr:colOff>
                    <xdr:row>38</xdr:row>
                    <xdr:rowOff>19050</xdr:rowOff>
                  </to>
                </anchor>
              </controlPr>
            </control>
          </mc:Choice>
        </mc:AlternateContent>
        <mc:AlternateContent xmlns:mc="http://schemas.openxmlformats.org/markup-compatibility/2006">
          <mc:Choice Requires="x14">
            <control shapeId="122758" r:id="rId17" name="Check Box 902">
              <controlPr defaultSize="0" autoFill="0" autoLine="0" autoPict="0">
                <anchor moveWithCells="1">
                  <from>
                    <xdr:col>10</xdr:col>
                    <xdr:colOff>19050</xdr:colOff>
                    <xdr:row>30</xdr:row>
                    <xdr:rowOff>85725</xdr:rowOff>
                  </from>
                  <to>
                    <xdr:col>11</xdr:col>
                    <xdr:colOff>95250</xdr:colOff>
                    <xdr:row>32</xdr:row>
                    <xdr:rowOff>19050</xdr:rowOff>
                  </to>
                </anchor>
              </controlPr>
            </control>
          </mc:Choice>
        </mc:AlternateContent>
        <mc:AlternateContent xmlns:mc="http://schemas.openxmlformats.org/markup-compatibility/2006">
          <mc:Choice Requires="x14">
            <control shapeId="122759" r:id="rId18" name="Check Box 903">
              <controlPr defaultSize="0" autoFill="0" autoLine="0" autoPict="0">
                <anchor moveWithCells="1">
                  <from>
                    <xdr:col>8</xdr:col>
                    <xdr:colOff>66675</xdr:colOff>
                    <xdr:row>32</xdr:row>
                    <xdr:rowOff>85725</xdr:rowOff>
                  </from>
                  <to>
                    <xdr:col>9</xdr:col>
                    <xdr:colOff>85725</xdr:colOff>
                    <xdr:row>34</xdr:row>
                    <xdr:rowOff>19050</xdr:rowOff>
                  </to>
                </anchor>
              </controlPr>
            </control>
          </mc:Choice>
        </mc:AlternateContent>
        <mc:AlternateContent xmlns:mc="http://schemas.openxmlformats.org/markup-compatibility/2006">
          <mc:Choice Requires="x14">
            <control shapeId="122760" r:id="rId19" name="Check Box 904">
              <controlPr defaultSize="0" autoFill="0" autoLine="0" autoPict="0">
                <anchor moveWithCells="1">
                  <from>
                    <xdr:col>8</xdr:col>
                    <xdr:colOff>66675</xdr:colOff>
                    <xdr:row>34</xdr:row>
                    <xdr:rowOff>85725</xdr:rowOff>
                  </from>
                  <to>
                    <xdr:col>9</xdr:col>
                    <xdr:colOff>85725</xdr:colOff>
                    <xdr:row>38</xdr:row>
                    <xdr:rowOff>19050</xdr:rowOff>
                  </to>
                </anchor>
              </controlPr>
            </control>
          </mc:Choice>
        </mc:AlternateContent>
        <mc:AlternateContent xmlns:mc="http://schemas.openxmlformats.org/markup-compatibility/2006">
          <mc:Choice Requires="x14">
            <control shapeId="122761" r:id="rId20" name="Check Box 905">
              <controlPr defaultSize="0" autoFill="0" autoLine="0" autoPict="0">
                <anchor moveWithCells="1">
                  <from>
                    <xdr:col>10</xdr:col>
                    <xdr:colOff>19050</xdr:colOff>
                    <xdr:row>34</xdr:row>
                    <xdr:rowOff>85725</xdr:rowOff>
                  </from>
                  <to>
                    <xdr:col>11</xdr:col>
                    <xdr:colOff>95250</xdr:colOff>
                    <xdr:row>38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34"/>
  <sheetViews>
    <sheetView zoomScaleNormal="100" workbookViewId="0">
      <selection activeCell="B27" sqref="B27"/>
    </sheetView>
  </sheetViews>
  <sheetFormatPr defaultRowHeight="12" x14ac:dyDescent="0.2"/>
  <cols>
    <col min="1" max="1" width="2.7109375" style="592" customWidth="1"/>
    <col min="2" max="2" width="44.7109375" style="210" customWidth="1"/>
    <col min="3" max="3" width="2.7109375" style="210" customWidth="1"/>
    <col min="4" max="4" width="43.7109375" style="210" customWidth="1"/>
    <col min="5" max="5" width="2.7109375" style="210" customWidth="1"/>
    <col min="6" max="16384" width="9.140625" style="210"/>
  </cols>
  <sheetData>
    <row r="1" spans="1:5" ht="15" customHeight="1" x14ac:dyDescent="0.2">
      <c r="A1" s="732" t="s">
        <v>83</v>
      </c>
      <c r="B1" s="728"/>
      <c r="C1" s="728"/>
      <c r="D1" s="728"/>
      <c r="E1" s="729"/>
    </row>
    <row r="2" spans="1:5" ht="6" customHeight="1" x14ac:dyDescent="0.2">
      <c r="A2" s="589"/>
      <c r="B2" s="53"/>
      <c r="C2" s="53"/>
      <c r="D2" s="53"/>
      <c r="E2" s="212"/>
    </row>
    <row r="3" spans="1:5" ht="15" customHeight="1" x14ac:dyDescent="0.25">
      <c r="A3" s="593"/>
      <c r="B3" s="218" t="s">
        <v>103</v>
      </c>
      <c r="C3" s="218"/>
      <c r="D3" s="218"/>
      <c r="E3" s="594"/>
    </row>
    <row r="4" spans="1:5" ht="17.100000000000001" customHeight="1" x14ac:dyDescent="0.2">
      <c r="A4" s="589" t="s">
        <v>150</v>
      </c>
      <c r="B4" s="590"/>
      <c r="C4" s="590"/>
      <c r="D4" s="590"/>
      <c r="E4" s="595"/>
    </row>
    <row r="5" spans="1:5" ht="17.100000000000001" customHeight="1" x14ac:dyDescent="0.2">
      <c r="A5" s="589"/>
      <c r="B5" s="733"/>
      <c r="C5" s="734"/>
      <c r="D5" s="735"/>
      <c r="E5" s="212"/>
    </row>
    <row r="6" spans="1:5" ht="17.100000000000001" customHeight="1" x14ac:dyDescent="0.2">
      <c r="A6" s="596" t="s">
        <v>529</v>
      </c>
      <c r="B6" s="235"/>
      <c r="C6" s="50"/>
      <c r="D6" s="50"/>
      <c r="E6" s="212"/>
    </row>
    <row r="7" spans="1:5" ht="17.100000000000001" customHeight="1" x14ac:dyDescent="0.2">
      <c r="A7" s="589"/>
      <c r="B7" s="733"/>
      <c r="C7" s="734"/>
      <c r="D7" s="735"/>
      <c r="E7" s="212"/>
    </row>
    <row r="8" spans="1:5" ht="17.100000000000001" customHeight="1" x14ac:dyDescent="0.2">
      <c r="A8" s="596" t="s">
        <v>530</v>
      </c>
      <c r="B8" s="235"/>
      <c r="C8" s="50"/>
      <c r="D8" s="50"/>
      <c r="E8" s="212"/>
    </row>
    <row r="9" spans="1:5" ht="17.100000000000001" customHeight="1" x14ac:dyDescent="0.2">
      <c r="A9" s="589"/>
      <c r="B9" s="733"/>
      <c r="C9" s="734"/>
      <c r="D9" s="735"/>
      <c r="E9" s="212"/>
    </row>
    <row r="10" spans="1:5" ht="17.100000000000001" customHeight="1" x14ac:dyDescent="0.2">
      <c r="A10" s="596" t="s">
        <v>531</v>
      </c>
      <c r="B10" s="235"/>
      <c r="C10" s="50"/>
      <c r="D10" s="50"/>
      <c r="E10" s="212"/>
    </row>
    <row r="11" spans="1:5" ht="17.100000000000001" customHeight="1" x14ac:dyDescent="0.2">
      <c r="A11" s="589"/>
      <c r="B11" s="733"/>
      <c r="C11" s="734"/>
      <c r="D11" s="735"/>
      <c r="E11" s="212"/>
    </row>
    <row r="12" spans="1:5" ht="17.100000000000001" customHeight="1" x14ac:dyDescent="0.2">
      <c r="A12" s="589" t="s">
        <v>379</v>
      </c>
      <c r="B12" s="235"/>
      <c r="C12" s="171"/>
      <c r="D12" s="171"/>
      <c r="E12" s="212"/>
    </row>
    <row r="13" spans="1:5" ht="17.100000000000001" customHeight="1" x14ac:dyDescent="0.2">
      <c r="A13" s="589"/>
      <c r="B13" s="733"/>
      <c r="C13" s="734"/>
      <c r="D13" s="735"/>
      <c r="E13" s="212"/>
    </row>
    <row r="14" spans="1:5" ht="17.100000000000001" customHeight="1" x14ac:dyDescent="0.2">
      <c r="A14" s="589" t="s">
        <v>88</v>
      </c>
      <c r="B14" s="235"/>
      <c r="C14" s="50"/>
      <c r="D14" s="50"/>
      <c r="E14" s="212"/>
    </row>
    <row r="15" spans="1:5" ht="17.100000000000001" customHeight="1" x14ac:dyDescent="0.2">
      <c r="A15" s="589"/>
      <c r="B15" s="733"/>
      <c r="C15" s="734"/>
      <c r="D15" s="735"/>
      <c r="E15" s="212"/>
    </row>
    <row r="16" spans="1:5" ht="17.100000000000001" customHeight="1" x14ac:dyDescent="0.2">
      <c r="A16" s="597" t="s">
        <v>385</v>
      </c>
      <c r="B16" s="235"/>
      <c r="C16" s="171"/>
      <c r="D16" s="171"/>
      <c r="E16" s="212"/>
    </row>
    <row r="17" spans="1:5" ht="17.100000000000001" customHeight="1" x14ac:dyDescent="0.2">
      <c r="A17" s="589"/>
      <c r="B17" s="733"/>
      <c r="C17" s="734"/>
      <c r="D17" s="735"/>
      <c r="E17" s="212"/>
    </row>
    <row r="18" spans="1:5" ht="17.100000000000001" customHeight="1" x14ac:dyDescent="0.2">
      <c r="A18" s="589" t="s">
        <v>360</v>
      </c>
      <c r="B18" s="235"/>
      <c r="C18" s="53"/>
      <c r="D18" s="53"/>
      <c r="E18" s="212"/>
    </row>
    <row r="19" spans="1:5" ht="17.100000000000001" customHeight="1" x14ac:dyDescent="0.2">
      <c r="A19" s="589"/>
      <c r="B19" s="733"/>
      <c r="C19" s="734"/>
      <c r="D19" s="735"/>
      <c r="E19" s="212"/>
    </row>
    <row r="20" spans="1:5" ht="17.100000000000001" customHeight="1" x14ac:dyDescent="0.2">
      <c r="A20" s="589" t="s">
        <v>126</v>
      </c>
      <c r="B20" s="235"/>
      <c r="C20" s="171"/>
      <c r="D20" s="171"/>
      <c r="E20" s="212"/>
    </row>
    <row r="21" spans="1:5" ht="17.100000000000001" customHeight="1" x14ac:dyDescent="0.2">
      <c r="A21" s="589"/>
      <c r="B21" s="733"/>
      <c r="C21" s="734"/>
      <c r="D21" s="735"/>
      <c r="E21" s="212"/>
    </row>
    <row r="22" spans="1:5" ht="17.100000000000001" customHeight="1" x14ac:dyDescent="0.2">
      <c r="A22" s="589" t="s">
        <v>124</v>
      </c>
      <c r="B22" s="235"/>
      <c r="C22" s="53"/>
      <c r="D22" s="53"/>
      <c r="E22" s="212"/>
    </row>
    <row r="23" spans="1:5" ht="17.100000000000001" customHeight="1" x14ac:dyDescent="0.2">
      <c r="A23" s="589"/>
      <c r="B23" s="733"/>
      <c r="C23" s="734"/>
      <c r="D23" s="735"/>
      <c r="E23" s="212"/>
    </row>
    <row r="24" spans="1:5" ht="17.100000000000001" customHeight="1" x14ac:dyDescent="0.2">
      <c r="A24" s="589" t="s">
        <v>31</v>
      </c>
      <c r="B24" s="235"/>
      <c r="C24" s="50" t="s">
        <v>151</v>
      </c>
      <c r="D24" s="235"/>
      <c r="E24" s="212"/>
    </row>
    <row r="25" spans="1:5" ht="17.100000000000001" customHeight="1" x14ac:dyDescent="0.2">
      <c r="A25" s="589"/>
      <c r="B25" s="47"/>
      <c r="C25" s="111"/>
      <c r="D25" s="47"/>
      <c r="E25" s="212"/>
    </row>
    <row r="26" spans="1:5" ht="17.100000000000001" customHeight="1" x14ac:dyDescent="0.2">
      <c r="A26" s="589" t="s">
        <v>112</v>
      </c>
      <c r="B26" s="235"/>
      <c r="C26" s="46" t="s">
        <v>525</v>
      </c>
      <c r="D26" s="235"/>
      <c r="E26" s="212"/>
    </row>
    <row r="27" spans="1:5" ht="17.100000000000001" customHeight="1" x14ac:dyDescent="0.2">
      <c r="A27" s="589"/>
      <c r="B27" s="47"/>
      <c r="C27" s="53"/>
      <c r="D27" s="687">
        <f>Submission!C15-B27+1</f>
        <v>1</v>
      </c>
      <c r="E27" s="212"/>
    </row>
    <row r="28" spans="1:5" ht="17.100000000000001" customHeight="1" x14ac:dyDescent="0.2">
      <c r="A28" s="589" t="s">
        <v>152</v>
      </c>
      <c r="B28" s="235"/>
      <c r="C28" s="50"/>
      <c r="D28" s="50"/>
      <c r="E28" s="212"/>
    </row>
    <row r="29" spans="1:5" ht="17.100000000000001" customHeight="1" x14ac:dyDescent="0.2">
      <c r="A29" s="589"/>
      <c r="B29" s="736"/>
      <c r="C29" s="737"/>
      <c r="D29" s="738"/>
      <c r="E29" s="212"/>
    </row>
    <row r="30" spans="1:5" ht="17.100000000000001" customHeight="1" x14ac:dyDescent="0.2">
      <c r="A30" s="589"/>
      <c r="B30" s="739"/>
      <c r="C30" s="740"/>
      <c r="D30" s="741"/>
      <c r="E30" s="212"/>
    </row>
    <row r="31" spans="1:5" ht="17.100000000000001" customHeight="1" x14ac:dyDescent="0.2">
      <c r="A31" s="589"/>
      <c r="B31" s="739"/>
      <c r="C31" s="740"/>
      <c r="D31" s="741"/>
      <c r="E31" s="212"/>
    </row>
    <row r="32" spans="1:5" ht="17.100000000000001" customHeight="1" x14ac:dyDescent="0.2">
      <c r="A32" s="589"/>
      <c r="B32" s="739"/>
      <c r="C32" s="740"/>
      <c r="D32" s="741"/>
      <c r="E32" s="212"/>
    </row>
    <row r="33" spans="1:5" ht="17.100000000000001" customHeight="1" x14ac:dyDescent="0.2">
      <c r="A33" s="589"/>
      <c r="B33" s="742"/>
      <c r="C33" s="743"/>
      <c r="D33" s="744"/>
      <c r="E33" s="212"/>
    </row>
    <row r="34" spans="1:5" ht="6.75" customHeight="1" thickBot="1" x14ac:dyDescent="0.25">
      <c r="A34" s="591"/>
      <c r="B34" s="214"/>
      <c r="C34" s="214"/>
      <c r="D34" s="214"/>
      <c r="E34" s="215"/>
    </row>
  </sheetData>
  <sheetProtection password="EBAD" sheet="1"/>
  <mergeCells count="12">
    <mergeCell ref="B29:D33"/>
    <mergeCell ref="B23:D23"/>
    <mergeCell ref="B21:D21"/>
    <mergeCell ref="B15:D15"/>
    <mergeCell ref="A1:E1"/>
    <mergeCell ref="B19:D19"/>
    <mergeCell ref="B13:D13"/>
    <mergeCell ref="B11:D11"/>
    <mergeCell ref="B9:D9"/>
    <mergeCell ref="B7:D7"/>
    <mergeCell ref="B5:D5"/>
    <mergeCell ref="B17:D17"/>
  </mergeCells>
  <phoneticPr fontId="7" type="noConversion"/>
  <dataValidations count="1">
    <dataValidation type="whole" allowBlank="1" showInputMessage="1" showErrorMessage="1" error="Please enter a whole number between 0 and 3000 only." promptTitle="Number of Years" prompt="Please enter a whole number only." sqref="D27">
      <formula1>0</formula1>
      <formula2>3000</formula2>
    </dataValidation>
  </dataValidations>
  <pageMargins left="0.5" right="0.5" top="0.5" bottom="0.5" header="0.25" footer="0.25"/>
  <pageSetup orientation="portrait" r:id="rId1"/>
  <headerFooter alignWithMargins="0">
    <oddHeader>&amp;C&amp;F</oddHeader>
    <oddFooter>&amp;L&amp;A&amp;C&amp;P&amp;RSGER Consolidated Reporting Form v3.2</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Q16"/>
  <sheetViews>
    <sheetView zoomScaleNormal="100" workbookViewId="0">
      <selection activeCell="B5" sqref="B5:B43"/>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16.5703125" style="7" customWidth="1"/>
    <col min="6" max="6" width="3.42578125" style="22" customWidth="1"/>
    <col min="7" max="7" width="2.5703125" style="7" customWidth="1"/>
    <col min="8" max="8" width="20.7109375" style="7" customWidth="1"/>
    <col min="9" max="9" width="4.28515625" style="7" customWidth="1"/>
    <col min="10" max="10" width="7" style="7" customWidth="1"/>
    <col min="11" max="11" width="3.85546875" style="22" customWidth="1"/>
    <col min="12" max="12" width="3.28515625" style="7" customWidth="1"/>
    <col min="13" max="13" width="20.7109375" style="7" customWidth="1"/>
    <col min="14" max="14" width="2.7109375" style="7" customWidth="1"/>
    <col min="15" max="15" width="9.140625" style="7"/>
    <col min="16" max="16" width="9.140625" style="7" hidden="1" customWidth="1"/>
    <col min="17" max="17" width="9.140625" style="526" hidden="1" customWidth="1"/>
    <col min="18" max="16384" width="9.140625" style="7"/>
  </cols>
  <sheetData>
    <row r="1" spans="1:17" s="10" customFormat="1" ht="15" customHeight="1" x14ac:dyDescent="0.2">
      <c r="A1" s="732" t="str">
        <f>"Section B: "&amp;Submission!C19&amp;"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8"/>
      <c r="N1" s="729"/>
      <c r="O1" s="9"/>
      <c r="Q1" s="525"/>
    </row>
    <row r="2" spans="1:17" s="10" customFormat="1" ht="6" customHeight="1" x14ac:dyDescent="0.2">
      <c r="A2" s="789"/>
      <c r="B2" s="816"/>
      <c r="C2" s="816"/>
      <c r="D2" s="816"/>
      <c r="E2" s="816"/>
      <c r="F2" s="816"/>
      <c r="G2" s="816"/>
      <c r="H2" s="816"/>
      <c r="I2" s="816"/>
      <c r="J2" s="816"/>
      <c r="K2" s="816"/>
      <c r="L2" s="816"/>
      <c r="M2" s="816"/>
      <c r="N2" s="106"/>
      <c r="O2" s="9"/>
      <c r="Q2" s="525"/>
    </row>
    <row r="3" spans="1:17" ht="15" x14ac:dyDescent="0.2">
      <c r="A3" s="430"/>
      <c r="B3" s="260" t="s">
        <v>374</v>
      </c>
      <c r="C3" s="224"/>
      <c r="D3" s="224"/>
      <c r="E3" s="224"/>
      <c r="F3" s="261"/>
      <c r="G3" s="259"/>
      <c r="H3" s="262"/>
      <c r="I3" s="263"/>
      <c r="J3" s="263"/>
      <c r="K3" s="261"/>
      <c r="L3" s="259"/>
      <c r="M3" s="264"/>
      <c r="N3" s="265"/>
      <c r="Q3" s="502"/>
    </row>
    <row r="4" spans="1:17" ht="37.5" customHeight="1" x14ac:dyDescent="0.2">
      <c r="A4" s="431"/>
      <c r="B4" s="809" t="s">
        <v>483</v>
      </c>
      <c r="C4" s="810"/>
      <c r="D4" s="810"/>
      <c r="E4" s="810"/>
      <c r="F4" s="810"/>
      <c r="G4" s="810"/>
      <c r="H4" s="810"/>
      <c r="I4" s="810"/>
      <c r="J4" s="810"/>
      <c r="K4" s="810"/>
      <c r="L4" s="810"/>
      <c r="M4" s="810"/>
      <c r="N4" s="35"/>
      <c r="Q4" s="505"/>
    </row>
    <row r="5" spans="1:17" ht="311.25" customHeight="1" x14ac:dyDescent="0.2">
      <c r="A5" s="431"/>
      <c r="B5" s="833"/>
      <c r="C5" s="834"/>
      <c r="D5" s="834"/>
      <c r="E5" s="834"/>
      <c r="F5" s="834"/>
      <c r="G5" s="834"/>
      <c r="H5" s="834"/>
      <c r="I5" s="834"/>
      <c r="J5" s="834"/>
      <c r="K5" s="834"/>
      <c r="L5" s="834"/>
      <c r="M5" s="835"/>
      <c r="N5" s="35"/>
      <c r="Q5" s="505"/>
    </row>
    <row r="6" spans="1:17" ht="15" x14ac:dyDescent="0.2">
      <c r="A6" s="430"/>
      <c r="B6" s="260" t="str">
        <f>"Public Availability of "&amp;Submission!C19&amp;" GHG Emissions Data"</f>
        <v>Public Availability of  GHG Emissions Data</v>
      </c>
      <c r="C6" s="224"/>
      <c r="D6" s="224"/>
      <c r="E6" s="224"/>
      <c r="F6" s="261"/>
      <c r="G6" s="259"/>
      <c r="H6" s="262"/>
      <c r="I6" s="263"/>
      <c r="J6" s="263"/>
      <c r="K6" s="261"/>
      <c r="L6" s="259"/>
      <c r="M6" s="264"/>
      <c r="N6" s="265"/>
      <c r="P6" s="7" t="s">
        <v>242</v>
      </c>
      <c r="Q6" s="502" t="s">
        <v>114</v>
      </c>
    </row>
    <row r="7" spans="1:17" ht="25.5" customHeight="1" x14ac:dyDescent="0.2">
      <c r="A7" s="431"/>
      <c r="B7" s="809" t="str">
        <f>"Are "&amp;Submission!C19&amp;" greenhouse gas emissions data by gas total for this facility publicly available (i.e., published or by request)?"</f>
        <v>Are  greenhouse gas emissions data by gas total for this facility publicly available (i.e., published or by request)?</v>
      </c>
      <c r="C7" s="838"/>
      <c r="D7" s="838"/>
      <c r="E7" s="838"/>
      <c r="F7" s="838"/>
      <c r="G7" s="838"/>
      <c r="H7" s="838"/>
      <c r="I7" s="838"/>
      <c r="J7" s="838"/>
      <c r="K7" s="838"/>
      <c r="L7" s="838"/>
      <c r="M7" s="838"/>
      <c r="N7" s="35"/>
      <c r="Q7" s="505" t="s">
        <v>115</v>
      </c>
    </row>
    <row r="8" spans="1:17" ht="20.25" customHeight="1" x14ac:dyDescent="0.2">
      <c r="A8" s="23"/>
      <c r="B8" s="497"/>
      <c r="C8" s="88"/>
      <c r="D8" s="88"/>
      <c r="E8" s="88"/>
      <c r="F8" s="497"/>
      <c r="G8" s="88"/>
      <c r="H8" s="88"/>
      <c r="I8" s="88"/>
      <c r="J8" s="88"/>
      <c r="K8" s="98"/>
      <c r="L8" s="88"/>
      <c r="M8" s="88"/>
      <c r="N8" s="35"/>
      <c r="P8" s="6" t="s">
        <v>224</v>
      </c>
      <c r="Q8" s="505">
        <v>1</v>
      </c>
    </row>
    <row r="9" spans="1:17" ht="6" customHeight="1" x14ac:dyDescent="0.2">
      <c r="A9" s="23"/>
      <c r="B9" s="27"/>
      <c r="C9" s="27"/>
      <c r="D9" s="27"/>
      <c r="E9" s="29"/>
      <c r="F9" s="27"/>
      <c r="G9" s="27"/>
      <c r="H9" s="27"/>
      <c r="I9" s="27"/>
      <c r="J9" s="29"/>
      <c r="K9" s="27"/>
      <c r="L9" s="27"/>
      <c r="M9" s="27"/>
      <c r="N9" s="35"/>
      <c r="P9" s="6"/>
      <c r="Q9" s="505"/>
    </row>
    <row r="10" spans="1:17" ht="24.95" customHeight="1" x14ac:dyDescent="0.2">
      <c r="A10" s="431"/>
      <c r="B10" s="809" t="str">
        <f>"Are "&amp;Submission!C19&amp;" greenhouse gas emissions data by source category for this facility publicly available (i.e., published or by request)?"</f>
        <v>Are  greenhouse gas emissions data by source category for this facility publicly available (i.e., published or by request)?</v>
      </c>
      <c r="C10" s="810"/>
      <c r="D10" s="810"/>
      <c r="E10" s="810"/>
      <c r="F10" s="810"/>
      <c r="G10" s="810"/>
      <c r="H10" s="810"/>
      <c r="I10" s="810"/>
      <c r="J10" s="810"/>
      <c r="K10" s="810"/>
      <c r="L10" s="810"/>
      <c r="M10" s="810"/>
      <c r="N10" s="35"/>
    </row>
    <row r="11" spans="1:17" ht="20.25" customHeight="1" x14ac:dyDescent="0.2">
      <c r="A11" s="23"/>
      <c r="B11" s="497"/>
      <c r="C11" s="88"/>
      <c r="D11" s="88"/>
      <c r="E11" s="88"/>
      <c r="F11" s="497"/>
      <c r="G11" s="88"/>
      <c r="H11" s="88"/>
      <c r="I11" s="88"/>
      <c r="J11" s="88"/>
      <c r="K11" s="98"/>
      <c r="L11" s="88"/>
      <c r="M11" s="88"/>
      <c r="N11" s="35"/>
      <c r="P11" s="6" t="s">
        <v>225</v>
      </c>
      <c r="Q11" s="505">
        <v>1</v>
      </c>
    </row>
    <row r="12" spans="1:17" ht="6" customHeight="1" x14ac:dyDescent="0.2">
      <c r="A12" s="431"/>
      <c r="B12" s="107"/>
      <c r="C12" s="107"/>
      <c r="D12" s="107"/>
      <c r="E12" s="107"/>
      <c r="F12" s="107"/>
      <c r="G12" s="107"/>
      <c r="H12" s="107"/>
      <c r="I12" s="68"/>
      <c r="J12" s="107"/>
      <c r="K12" s="107"/>
      <c r="L12" s="107"/>
      <c r="M12" s="32"/>
      <c r="N12" s="35"/>
    </row>
    <row r="13" spans="1:17" ht="12.75" customHeight="1" x14ac:dyDescent="0.2">
      <c r="A13" s="432"/>
      <c r="B13" s="266" t="s">
        <v>240</v>
      </c>
      <c r="C13" s="267"/>
      <c r="D13" s="267"/>
      <c r="E13" s="267"/>
      <c r="F13" s="267"/>
      <c r="G13" s="267"/>
      <c r="H13" s="267"/>
      <c r="I13" s="267"/>
      <c r="J13" s="267"/>
      <c r="K13" s="267"/>
      <c r="L13" s="267"/>
      <c r="M13" s="27"/>
      <c r="N13" s="35"/>
    </row>
    <row r="14" spans="1:17" ht="12.95" customHeight="1" x14ac:dyDescent="0.2">
      <c r="A14" s="431"/>
      <c r="B14" s="809"/>
      <c r="C14" s="810"/>
      <c r="D14" s="810"/>
      <c r="E14" s="810"/>
      <c r="F14" s="810"/>
      <c r="G14" s="810"/>
      <c r="H14" s="810"/>
      <c r="I14" s="810"/>
      <c r="J14" s="810"/>
      <c r="K14" s="810"/>
      <c r="L14" s="810"/>
      <c r="M14" s="810"/>
      <c r="N14" s="35"/>
    </row>
    <row r="15" spans="1:17" ht="12.95" customHeight="1" x14ac:dyDescent="0.2">
      <c r="A15" s="431"/>
      <c r="B15" s="811" t="str">
        <f>LEFT(CONCATENATE(Submission!$C$19," - ", 'Section A1'!$B$5),95)</f>
        <v xml:space="preserve"> - </v>
      </c>
      <c r="C15" s="812"/>
      <c r="D15" s="812"/>
      <c r="E15" s="812"/>
      <c r="F15" s="812"/>
      <c r="G15" s="812"/>
      <c r="H15" s="812"/>
      <c r="I15" s="812"/>
      <c r="J15" s="812"/>
      <c r="K15" s="812"/>
      <c r="L15" s="812"/>
      <c r="M15" s="813"/>
      <c r="N15" s="35"/>
    </row>
    <row r="16" spans="1:17" ht="12.95" customHeight="1" thickBot="1" x14ac:dyDescent="0.25">
      <c r="A16" s="630"/>
      <c r="B16" s="814"/>
      <c r="C16" s="815"/>
      <c r="D16" s="815"/>
      <c r="E16" s="815"/>
      <c r="F16" s="815"/>
      <c r="G16" s="815"/>
      <c r="H16" s="815"/>
      <c r="I16" s="815"/>
      <c r="J16" s="815"/>
      <c r="K16" s="815"/>
      <c r="L16" s="815"/>
      <c r="M16" s="815"/>
      <c r="N16" s="43"/>
    </row>
  </sheetData>
  <sheetProtection password="EBAD" sheet="1"/>
  <mergeCells count="9">
    <mergeCell ref="B14:M14"/>
    <mergeCell ref="B15:M15"/>
    <mergeCell ref="B16:M16"/>
    <mergeCell ref="B10:M10"/>
    <mergeCell ref="A1:N1"/>
    <mergeCell ref="A2:M2"/>
    <mergeCell ref="B4:M4"/>
    <mergeCell ref="B7:M7"/>
    <mergeCell ref="B5:M5"/>
  </mergeCells>
  <phoneticPr fontId="63"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385" r:id="rId4" name="Drop Down 1">
              <controlPr defaultSize="0" autoLine="0" autoPict="0">
                <anchor moveWithCells="1">
                  <from>
                    <xdr:col>1</xdr:col>
                    <xdr:colOff>28575</xdr:colOff>
                    <xdr:row>7</xdr:row>
                    <xdr:rowOff>38100</xdr:rowOff>
                  </from>
                  <to>
                    <xdr:col>7</xdr:col>
                    <xdr:colOff>228600</xdr:colOff>
                    <xdr:row>8</xdr:row>
                    <xdr:rowOff>9525</xdr:rowOff>
                  </to>
                </anchor>
              </controlPr>
            </control>
          </mc:Choice>
        </mc:AlternateContent>
        <mc:AlternateContent xmlns:mc="http://schemas.openxmlformats.org/markup-compatibility/2006">
          <mc:Choice Requires="x14">
            <control shapeId="144386" r:id="rId5" name="Drop Down 2">
              <controlPr defaultSize="0" autoLine="0" autoPict="0">
                <anchor moveWithCells="1">
                  <from>
                    <xdr:col>1</xdr:col>
                    <xdr:colOff>28575</xdr:colOff>
                    <xdr:row>10</xdr:row>
                    <xdr:rowOff>28575</xdr:rowOff>
                  </from>
                  <to>
                    <xdr:col>7</xdr:col>
                    <xdr:colOff>228600</xdr:colOff>
                    <xdr:row>11</xdr:row>
                    <xdr:rowOff>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W66"/>
  <sheetViews>
    <sheetView zoomScaleNormal="100" workbookViewId="0">
      <selection activeCell="B5" sqref="B5:B43"/>
    </sheetView>
  </sheetViews>
  <sheetFormatPr defaultRowHeight="11.25" x14ac:dyDescent="0.2"/>
  <cols>
    <col min="1" max="1" width="1.7109375" style="6" customWidth="1"/>
    <col min="2" max="2" width="14.85546875" style="6" customWidth="1"/>
    <col min="3" max="3" width="4.7109375" style="6" customWidth="1"/>
    <col min="4" max="4" width="23.7109375" style="6" customWidth="1"/>
    <col min="5" max="5" width="1.85546875" style="6" customWidth="1"/>
    <col min="6" max="6" width="11.7109375" style="249" customWidth="1"/>
    <col min="7" max="7" width="1.7109375" style="6" customWidth="1"/>
    <col min="8" max="8" width="6.7109375" style="6" customWidth="1"/>
    <col min="9" max="9" width="1.7109375" style="6" customWidth="1"/>
    <col min="10" max="10" width="13.28515625" style="6" customWidth="1"/>
    <col min="11" max="11" width="1.7109375" style="6" customWidth="1"/>
    <col min="12" max="12" width="11.7109375" style="6" customWidth="1"/>
    <col min="13" max="13" width="1.7109375" style="6" customWidth="1"/>
    <col min="14" max="14" width="9.140625" style="6" customWidth="1"/>
    <col min="15" max="15" width="9.140625" style="6" hidden="1" customWidth="1"/>
    <col min="16" max="16" width="9.140625" style="505" hidden="1" customWidth="1"/>
    <col min="17" max="23" width="9.140625" style="6" hidden="1" customWidth="1"/>
    <col min="24" max="16384" width="9.140625" style="6"/>
  </cols>
  <sheetData>
    <row r="1" spans="1:22" s="128" customFormat="1" ht="15" customHeight="1" x14ac:dyDescent="0.2">
      <c r="A1" s="732" t="str">
        <f>"Section B: "&amp;Submission!C19&amp;" Emissions, Production and Emissions Intensity Information (continued)"</f>
        <v>Section B:  Emissions, Production and Emissions Intensity Information (continued)</v>
      </c>
      <c r="B1" s="728"/>
      <c r="C1" s="728"/>
      <c r="D1" s="728"/>
      <c r="E1" s="728"/>
      <c r="F1" s="728"/>
      <c r="G1" s="728"/>
      <c r="H1" s="728"/>
      <c r="I1" s="728"/>
      <c r="J1" s="728"/>
      <c r="K1" s="728"/>
      <c r="L1" s="728"/>
      <c r="M1" s="729"/>
      <c r="P1" s="501"/>
    </row>
    <row r="2" spans="1:22" s="12" customFormat="1" ht="6" customHeight="1" x14ac:dyDescent="0.2">
      <c r="A2" s="23"/>
      <c r="B2" s="105"/>
      <c r="C2" s="311"/>
      <c r="D2" s="311"/>
      <c r="E2" s="311"/>
      <c r="F2" s="311"/>
      <c r="G2" s="311"/>
      <c r="H2" s="311"/>
      <c r="I2" s="311"/>
      <c r="J2" s="311"/>
      <c r="K2" s="311"/>
      <c r="L2" s="311"/>
      <c r="M2" s="58"/>
      <c r="P2" s="502"/>
    </row>
    <row r="3" spans="1:22" s="128" customFormat="1" ht="15.75" x14ac:dyDescent="0.25">
      <c r="A3" s="251"/>
      <c r="B3" s="298" t="str">
        <f>Submission!C19&amp;" Production Information"</f>
        <v xml:space="preserve"> Production Information</v>
      </c>
      <c r="C3" s="298"/>
      <c r="D3" s="299"/>
      <c r="E3" s="298"/>
      <c r="F3" s="300"/>
      <c r="G3" s="298"/>
      <c r="H3" s="298"/>
      <c r="I3" s="298"/>
      <c r="J3" s="298"/>
      <c r="K3" s="298"/>
      <c r="L3" s="298"/>
      <c r="M3" s="301"/>
      <c r="P3" s="501"/>
    </row>
    <row r="4" spans="1:22" s="12" customFormat="1" ht="4.5" customHeight="1" x14ac:dyDescent="0.2">
      <c r="A4" s="23"/>
      <c r="B4" s="105"/>
      <c r="C4" s="311"/>
      <c r="D4" s="311"/>
      <c r="E4" s="311"/>
      <c r="F4" s="311"/>
      <c r="G4" s="311"/>
      <c r="H4" s="311"/>
      <c r="I4" s="311"/>
      <c r="J4" s="311"/>
      <c r="K4" s="311"/>
      <c r="L4" s="311"/>
      <c r="M4" s="58"/>
      <c r="P4" s="502"/>
    </row>
    <row r="5" spans="1:22" s="12" customFormat="1" ht="12.75" x14ac:dyDescent="0.2">
      <c r="A5" s="23"/>
      <c r="B5" s="295" t="str">
        <f>Submission!C19&amp;" Production"</f>
        <v xml:space="preserve"> Production</v>
      </c>
      <c r="C5" s="308"/>
      <c r="D5" s="308"/>
      <c r="E5" s="308"/>
      <c r="F5" s="308"/>
      <c r="G5" s="308"/>
      <c r="H5" s="308"/>
      <c r="I5" s="308"/>
      <c r="J5" s="308"/>
      <c r="K5" s="308"/>
      <c r="L5" s="308"/>
      <c r="M5" s="58"/>
      <c r="P5" s="502"/>
    </row>
    <row r="6" spans="1:22" s="12" customFormat="1" ht="3" customHeight="1" x14ac:dyDescent="0.2">
      <c r="A6" s="23"/>
      <c r="B6" s="25"/>
      <c r="C6" s="25"/>
      <c r="D6" s="25"/>
      <c r="E6" s="25"/>
      <c r="F6" s="25"/>
      <c r="G6" s="25"/>
      <c r="H6" s="25"/>
      <c r="I6" s="25"/>
      <c r="J6" s="25"/>
      <c r="K6" s="25"/>
      <c r="L6" s="25"/>
      <c r="M6" s="28"/>
      <c r="P6" s="502"/>
    </row>
    <row r="7" spans="1:22" s="12" customFormat="1" ht="12.75" x14ac:dyDescent="0.2">
      <c r="A7" s="23"/>
      <c r="B7" s="824" t="s">
        <v>534</v>
      </c>
      <c r="C7" s="825"/>
      <c r="D7" s="825"/>
      <c r="E7" s="825"/>
      <c r="F7" s="825"/>
      <c r="G7" s="825"/>
      <c r="H7" s="825"/>
      <c r="I7" s="825"/>
      <c r="J7" s="825"/>
      <c r="K7" s="825"/>
      <c r="L7" s="825"/>
      <c r="M7" s="348"/>
      <c r="N7" s="14"/>
      <c r="O7" s="14"/>
      <c r="P7" s="502"/>
    </row>
    <row r="8" spans="1:22" s="12" customFormat="1" ht="6" customHeight="1" x14ac:dyDescent="0.2">
      <c r="A8" s="23"/>
      <c r="B8" s="25"/>
      <c r="C8" s="25"/>
      <c r="D8" s="25"/>
      <c r="E8" s="25"/>
      <c r="F8" s="25"/>
      <c r="G8" s="25"/>
      <c r="H8" s="25"/>
      <c r="I8" s="25"/>
      <c r="J8" s="25"/>
      <c r="K8" s="25"/>
      <c r="L8" s="25"/>
      <c r="M8" s="28"/>
      <c r="P8" s="502"/>
    </row>
    <row r="9" spans="1:22" s="13" customFormat="1" ht="23.25" customHeight="1" x14ac:dyDescent="0.2">
      <c r="A9" s="207"/>
      <c r="C9" s="564" t="s">
        <v>37</v>
      </c>
      <c r="D9" s="564" t="s">
        <v>90</v>
      </c>
      <c r="E9" s="37"/>
      <c r="F9" s="433" t="s">
        <v>92</v>
      </c>
      <c r="G9" s="30"/>
      <c r="H9" s="564" t="s">
        <v>91</v>
      </c>
      <c r="I9" s="30"/>
      <c r="J9" s="564" t="s">
        <v>68</v>
      </c>
      <c r="K9" s="30"/>
      <c r="L9" s="564" t="s">
        <v>63</v>
      </c>
      <c r="M9" s="565"/>
      <c r="P9" s="566"/>
    </row>
    <row r="10" spans="1:22" s="12" customFormat="1" ht="12" customHeight="1" x14ac:dyDescent="0.2">
      <c r="A10" s="23"/>
      <c r="B10" s="56" t="s">
        <v>86</v>
      </c>
      <c r="C10" s="494"/>
      <c r="D10" s="129"/>
      <c r="E10" s="29"/>
      <c r="F10" s="153"/>
      <c r="G10" s="27"/>
      <c r="H10" s="562"/>
      <c r="I10" s="27"/>
      <c r="J10" s="604">
        <v>1</v>
      </c>
      <c r="K10" s="27"/>
      <c r="L10" s="568" t="str">
        <f>IF(P10=TRUE," ",F10*J10)</f>
        <v xml:space="preserve"> </v>
      </c>
      <c r="M10" s="28"/>
      <c r="P10" s="502" t="b">
        <f>F10=""</f>
        <v>1</v>
      </c>
      <c r="R10" s="558" t="s">
        <v>62</v>
      </c>
      <c r="V10" s="502">
        <v>2</v>
      </c>
    </row>
    <row r="11" spans="1:22" s="12" customFormat="1" ht="5.25" customHeight="1" x14ac:dyDescent="0.2">
      <c r="A11" s="23"/>
      <c r="B11" s="56"/>
      <c r="C11" s="27"/>
      <c r="D11" s="27"/>
      <c r="E11" s="29"/>
      <c r="F11" s="167"/>
      <c r="G11" s="27"/>
      <c r="H11" s="27"/>
      <c r="I11" s="27"/>
      <c r="J11" s="27"/>
      <c r="K11" s="27"/>
      <c r="L11" s="27"/>
      <c r="M11" s="28"/>
      <c r="P11" s="502"/>
    </row>
    <row r="12" spans="1:22" s="12" customFormat="1" ht="12" customHeight="1" x14ac:dyDescent="0.2">
      <c r="A12" s="23"/>
      <c r="B12" s="56" t="s">
        <v>87</v>
      </c>
      <c r="C12" s="494"/>
      <c r="D12" s="129"/>
      <c r="E12" s="29"/>
      <c r="F12" s="153"/>
      <c r="G12" s="27"/>
      <c r="H12" s="560"/>
      <c r="I12" s="27"/>
      <c r="J12" s="604" t="str">
        <f>IF(P12=TRUE," ",IF($V$10=2, 1,IF($V$10=1, "Assigned Weighting"," ")))</f>
        <v xml:space="preserve"> </v>
      </c>
      <c r="K12" s="27"/>
      <c r="L12" s="568" t="str">
        <f>IF(P12=TRUE," ",F12*J12)</f>
        <v xml:space="preserve"> </v>
      </c>
      <c r="M12" s="28"/>
      <c r="P12" s="502" t="b">
        <f>F12=""</f>
        <v>1</v>
      </c>
      <c r="R12" s="558" t="s">
        <v>114</v>
      </c>
    </row>
    <row r="13" spans="1:22" s="12" customFormat="1" ht="5.25" customHeight="1" x14ac:dyDescent="0.2">
      <c r="A13" s="23"/>
      <c r="B13" s="56"/>
      <c r="C13" s="27"/>
      <c r="D13" s="27"/>
      <c r="E13" s="29"/>
      <c r="F13" s="167"/>
      <c r="G13" s="27"/>
      <c r="H13" s="27"/>
      <c r="I13" s="27"/>
      <c r="J13" s="27"/>
      <c r="K13" s="27"/>
      <c r="L13" s="27"/>
      <c r="M13" s="28"/>
      <c r="P13" s="502"/>
      <c r="R13" s="558" t="s">
        <v>115</v>
      </c>
    </row>
    <row r="14" spans="1:22" s="12" customFormat="1" ht="12" customHeight="1" x14ac:dyDescent="0.2">
      <c r="A14" s="23"/>
      <c r="B14" s="56" t="s">
        <v>89</v>
      </c>
      <c r="C14" s="569" t="s">
        <v>333</v>
      </c>
      <c r="D14" s="129"/>
      <c r="E14" s="29"/>
      <c r="F14" s="153"/>
      <c r="G14" s="27"/>
      <c r="H14" s="560"/>
      <c r="I14" s="27"/>
      <c r="J14" s="604" t="str">
        <f>IF(P14=TRUE," ",IF($V$10=2, 1,IF($V$10=1, "Assigned Weighting"," ")))</f>
        <v xml:space="preserve"> </v>
      </c>
      <c r="K14" s="27"/>
      <c r="L14" s="568" t="str">
        <f>IF(P14=TRUE," ",F14*J14)</f>
        <v xml:space="preserve"> </v>
      </c>
      <c r="M14" s="28"/>
      <c r="P14" s="502" t="b">
        <f>F14=""</f>
        <v>1</v>
      </c>
    </row>
    <row r="15" spans="1:22" s="12" customFormat="1" ht="5.25" customHeight="1" x14ac:dyDescent="0.2">
      <c r="A15" s="23"/>
      <c r="B15" s="55"/>
      <c r="C15" s="27"/>
      <c r="D15" s="27"/>
      <c r="E15" s="29"/>
      <c r="F15" s="167"/>
      <c r="G15" s="27"/>
      <c r="H15" s="27"/>
      <c r="I15" s="27"/>
      <c r="J15" s="27"/>
      <c r="K15" s="27"/>
      <c r="L15" s="27"/>
      <c r="M15" s="28"/>
      <c r="P15" s="502"/>
    </row>
    <row r="16" spans="1:22" s="12" customFormat="1" ht="12" customHeight="1" x14ac:dyDescent="0.2">
      <c r="A16" s="23"/>
      <c r="B16" s="56" t="s">
        <v>93</v>
      </c>
      <c r="C16" s="494"/>
      <c r="D16" s="129"/>
      <c r="E16" s="29"/>
      <c r="F16" s="153"/>
      <c r="G16" s="27"/>
      <c r="H16" s="560"/>
      <c r="I16" s="27"/>
      <c r="J16" s="604" t="str">
        <f>IF(P16=TRUE," ",IF($V$10=2, 1,IF($V$10=1, "Assigned Weighting"," ")))</f>
        <v xml:space="preserve"> </v>
      </c>
      <c r="K16" s="27"/>
      <c r="L16" s="568" t="str">
        <f>IF(P16=TRUE," ",F16*J16)</f>
        <v xml:space="preserve"> </v>
      </c>
      <c r="M16" s="28"/>
      <c r="P16" s="502" t="b">
        <f>F16=""</f>
        <v>1</v>
      </c>
    </row>
    <row r="17" spans="1:16" s="12" customFormat="1" ht="5.25" customHeight="1" x14ac:dyDescent="0.2">
      <c r="A17" s="23"/>
      <c r="B17" s="56"/>
      <c r="C17" s="27"/>
      <c r="D17" s="27"/>
      <c r="E17" s="29"/>
      <c r="F17" s="167"/>
      <c r="G17" s="27"/>
      <c r="H17" s="27"/>
      <c r="I17" s="27"/>
      <c r="J17" s="27"/>
      <c r="K17" s="27"/>
      <c r="L17" s="27"/>
      <c r="M17" s="28"/>
      <c r="P17" s="502"/>
    </row>
    <row r="18" spans="1:16" s="12" customFormat="1" ht="12" customHeight="1" x14ac:dyDescent="0.2">
      <c r="A18" s="23"/>
      <c r="B18" s="56" t="s">
        <v>94</v>
      </c>
      <c r="C18" s="494"/>
      <c r="D18" s="129"/>
      <c r="E18" s="29"/>
      <c r="F18" s="153"/>
      <c r="G18" s="27"/>
      <c r="H18" s="560"/>
      <c r="I18" s="27"/>
      <c r="J18" s="604" t="str">
        <f>IF(P18=TRUE," ",IF($V$10=2, 1,IF($V$10=1, "Assigned Weighting"," ")))</f>
        <v xml:space="preserve"> </v>
      </c>
      <c r="K18" s="27"/>
      <c r="L18" s="568" t="str">
        <f>IF(P18=TRUE," ",F18*J18)</f>
        <v xml:space="preserve"> </v>
      </c>
      <c r="M18" s="28"/>
      <c r="P18" s="502" t="b">
        <f>F18=""</f>
        <v>1</v>
      </c>
    </row>
    <row r="19" spans="1:16" s="12" customFormat="1" ht="4.5" customHeight="1" x14ac:dyDescent="0.2">
      <c r="A19" s="23"/>
      <c r="B19" s="55"/>
      <c r="C19" s="27"/>
      <c r="D19" s="27"/>
      <c r="E19" s="29"/>
      <c r="F19" s="167"/>
      <c r="G19" s="27"/>
      <c r="H19" s="27"/>
      <c r="I19" s="27"/>
      <c r="J19" s="27"/>
      <c r="K19" s="27"/>
      <c r="L19" s="27"/>
      <c r="M19" s="28"/>
      <c r="P19" s="502"/>
    </row>
    <row r="20" spans="1:16" s="12" customFormat="1" ht="12" customHeight="1" x14ac:dyDescent="0.2">
      <c r="A20" s="23"/>
      <c r="B20" s="56" t="s">
        <v>95</v>
      </c>
      <c r="C20" s="495"/>
      <c r="D20" s="129"/>
      <c r="E20" s="29"/>
      <c r="F20" s="153"/>
      <c r="G20" s="27"/>
      <c r="H20" s="560"/>
      <c r="I20" s="27"/>
      <c r="J20" s="604" t="str">
        <f>IF(P20=TRUE," ",IF($V$10=2, 1,IF($V$10=1, "Assigned Weighting"," ")))</f>
        <v xml:space="preserve"> </v>
      </c>
      <c r="K20" s="27"/>
      <c r="L20" s="568" t="str">
        <f>IF(P20=TRUE," ",F20*J20)</f>
        <v xml:space="preserve"> </v>
      </c>
      <c r="M20" s="28"/>
      <c r="P20" s="502" t="b">
        <f>F20=""</f>
        <v>1</v>
      </c>
    </row>
    <row r="21" spans="1:16" s="12" customFormat="1" ht="6" customHeight="1" x14ac:dyDescent="0.2">
      <c r="A21" s="23"/>
      <c r="B21" s="56"/>
      <c r="C21" s="27"/>
      <c r="D21" s="27"/>
      <c r="E21" s="29"/>
      <c r="F21" s="167"/>
      <c r="G21" s="27"/>
      <c r="H21" s="27"/>
      <c r="I21" s="27"/>
      <c r="J21" s="27"/>
      <c r="K21" s="27"/>
      <c r="L21" s="27"/>
      <c r="M21" s="28"/>
      <c r="P21" s="502"/>
    </row>
    <row r="22" spans="1:16" s="12" customFormat="1" ht="12" customHeight="1" x14ac:dyDescent="0.2">
      <c r="A22" s="23"/>
      <c r="B22" s="56" t="s">
        <v>96</v>
      </c>
      <c r="C22" s="494"/>
      <c r="D22" s="129"/>
      <c r="E22" s="29"/>
      <c r="F22" s="153"/>
      <c r="G22" s="27"/>
      <c r="H22" s="560"/>
      <c r="I22" s="27"/>
      <c r="J22" s="604" t="str">
        <f>IF(P22=TRUE," ",IF($V$10=2, 1,IF($V$10=1, "Assigned Weighting"," ")))</f>
        <v xml:space="preserve"> </v>
      </c>
      <c r="K22" s="27"/>
      <c r="L22" s="568" t="str">
        <f>IF(P22=TRUE," ",F22*J22)</f>
        <v xml:space="preserve"> </v>
      </c>
      <c r="M22" s="28"/>
      <c r="P22" s="502" t="b">
        <f>F22=""</f>
        <v>1</v>
      </c>
    </row>
    <row r="23" spans="1:16" s="12" customFormat="1" ht="5.25" customHeight="1" x14ac:dyDescent="0.2">
      <c r="A23" s="23"/>
      <c r="B23" s="55"/>
      <c r="C23" s="27"/>
      <c r="D23" s="27"/>
      <c r="E23" s="29"/>
      <c r="F23" s="167"/>
      <c r="G23" s="27"/>
      <c r="H23" s="27"/>
      <c r="I23" s="27"/>
      <c r="J23" s="27"/>
      <c r="K23" s="27"/>
      <c r="L23" s="27"/>
      <c r="M23" s="28"/>
      <c r="P23" s="502"/>
    </row>
    <row r="24" spans="1:16" s="12" customFormat="1" ht="12" customHeight="1" x14ac:dyDescent="0.2">
      <c r="A24" s="23"/>
      <c r="B24" s="56" t="s">
        <v>97</v>
      </c>
      <c r="C24" s="494"/>
      <c r="D24" s="129"/>
      <c r="E24" s="29"/>
      <c r="F24" s="153"/>
      <c r="G24" s="27"/>
      <c r="H24" s="560"/>
      <c r="I24" s="27"/>
      <c r="J24" s="604" t="str">
        <f>IF(P24=TRUE," ",IF($V$10=2, 1,IF($V$10=1, "Assigned Weighting"," ")))</f>
        <v xml:space="preserve"> </v>
      </c>
      <c r="K24" s="27"/>
      <c r="L24" s="568" t="str">
        <f>IF(P24=TRUE," ",F24*J24)</f>
        <v xml:space="preserve"> </v>
      </c>
      <c r="M24" s="28"/>
      <c r="P24" s="502" t="b">
        <f>F24=""</f>
        <v>1</v>
      </c>
    </row>
    <row r="25" spans="1:16" s="12" customFormat="1" ht="5.25" customHeight="1" x14ac:dyDescent="0.2">
      <c r="A25" s="23"/>
      <c r="B25" s="55"/>
      <c r="C25" s="27"/>
      <c r="D25" s="27"/>
      <c r="E25" s="29"/>
      <c r="F25" s="167"/>
      <c r="G25" s="27"/>
      <c r="H25" s="27"/>
      <c r="I25" s="27"/>
      <c r="J25" s="27"/>
      <c r="K25" s="27"/>
      <c r="L25" s="27"/>
      <c r="M25" s="28"/>
      <c r="P25" s="502"/>
    </row>
    <row r="26" spans="1:16" s="12" customFormat="1" ht="12" customHeight="1" x14ac:dyDescent="0.2">
      <c r="A26" s="23"/>
      <c r="B26" s="56" t="s">
        <v>370</v>
      </c>
      <c r="C26" s="495"/>
      <c r="D26" s="129"/>
      <c r="E26" s="29"/>
      <c r="F26" s="153"/>
      <c r="G26" s="27"/>
      <c r="H26" s="560"/>
      <c r="I26" s="27"/>
      <c r="J26" s="604" t="str">
        <f>IF(P26=TRUE," ",IF($V$10=2, 1,IF($V$10=1, "Assigned Weighting"," ")))</f>
        <v xml:space="preserve"> </v>
      </c>
      <c r="K26" s="27"/>
      <c r="L26" s="568" t="str">
        <f>IF(P26=TRUE," ",F26*J26)</f>
        <v xml:space="preserve"> </v>
      </c>
      <c r="M26" s="28"/>
      <c r="P26" s="502" t="b">
        <f>F26=""</f>
        <v>1</v>
      </c>
    </row>
    <row r="27" spans="1:16" s="12" customFormat="1" ht="5.25" customHeight="1" x14ac:dyDescent="0.2">
      <c r="A27" s="23"/>
      <c r="B27" s="56"/>
      <c r="C27" s="27"/>
      <c r="D27" s="27"/>
      <c r="E27" s="29"/>
      <c r="F27" s="167"/>
      <c r="G27" s="27"/>
      <c r="H27" s="27"/>
      <c r="I27" s="27"/>
      <c r="J27" s="27"/>
      <c r="K27" s="27"/>
      <c r="L27" s="27"/>
      <c r="M27" s="28"/>
      <c r="P27" s="502"/>
    </row>
    <row r="28" spans="1:16" s="12" customFormat="1" ht="12" customHeight="1" x14ac:dyDescent="0.2">
      <c r="A28" s="23"/>
      <c r="B28" s="56" t="s">
        <v>371</v>
      </c>
      <c r="C28" s="494"/>
      <c r="D28" s="129"/>
      <c r="E28" s="29"/>
      <c r="F28" s="153"/>
      <c r="G28" s="27"/>
      <c r="H28" s="560"/>
      <c r="I28" s="27"/>
      <c r="J28" s="604" t="str">
        <f>IF(P28=TRUE," ",IF($V$10=2, 1,IF($V$10=1, "Assigned Weighting"," ")))</f>
        <v xml:space="preserve"> </v>
      </c>
      <c r="K28" s="27"/>
      <c r="L28" s="568" t="str">
        <f>IF(P28=TRUE," ",F28*J28)</f>
        <v xml:space="preserve"> </v>
      </c>
      <c r="M28" s="28"/>
      <c r="P28" s="502" t="b">
        <f>F28=""</f>
        <v>1</v>
      </c>
    </row>
    <row r="29" spans="1:16" s="12" customFormat="1" ht="5.25" customHeight="1" x14ac:dyDescent="0.2">
      <c r="A29" s="23"/>
      <c r="B29" s="55"/>
      <c r="C29" s="27"/>
      <c r="D29" s="27"/>
      <c r="E29" s="29"/>
      <c r="F29" s="167"/>
      <c r="G29" s="27"/>
      <c r="H29" s="27"/>
      <c r="I29" s="27"/>
      <c r="J29" s="27"/>
      <c r="K29" s="27"/>
      <c r="L29" s="27"/>
      <c r="M29" s="28"/>
      <c r="P29" s="502"/>
    </row>
    <row r="30" spans="1:16" s="12" customFormat="1" ht="12" customHeight="1" x14ac:dyDescent="0.2">
      <c r="A30" s="23"/>
      <c r="B30" s="56" t="s">
        <v>372</v>
      </c>
      <c r="C30" s="494"/>
      <c r="D30" s="129"/>
      <c r="E30" s="29"/>
      <c r="F30" s="153"/>
      <c r="G30" s="27"/>
      <c r="H30" s="560"/>
      <c r="I30" s="27"/>
      <c r="J30" s="604" t="str">
        <f>IF(P30=TRUE," ",IF($V$10=2, 1,IF($V$10=1, "Assigned Weighting"," ")))</f>
        <v xml:space="preserve"> </v>
      </c>
      <c r="K30" s="27"/>
      <c r="L30" s="568" t="str">
        <f>IF(P30=TRUE," ",F30*J30)</f>
        <v xml:space="preserve"> </v>
      </c>
      <c r="M30" s="28"/>
      <c r="P30" s="502" t="b">
        <f>F30=""</f>
        <v>1</v>
      </c>
    </row>
    <row r="31" spans="1:16" s="12" customFormat="1" ht="5.25" customHeight="1" x14ac:dyDescent="0.2">
      <c r="A31" s="23"/>
      <c r="B31" s="55"/>
      <c r="C31" s="27"/>
      <c r="D31" s="27"/>
      <c r="E31" s="29"/>
      <c r="F31" s="167"/>
      <c r="G31" s="27"/>
      <c r="H31" s="27"/>
      <c r="I31" s="27"/>
      <c r="J31" s="27"/>
      <c r="K31" s="27"/>
      <c r="L31" s="27"/>
      <c r="M31" s="28"/>
      <c r="P31" s="502"/>
    </row>
    <row r="32" spans="1:16" s="12" customFormat="1" ht="12" customHeight="1" x14ac:dyDescent="0.2">
      <c r="A32" s="23"/>
      <c r="B32" s="56" t="s">
        <v>373</v>
      </c>
      <c r="C32" s="494"/>
      <c r="D32" s="129"/>
      <c r="E32" s="29"/>
      <c r="F32" s="153"/>
      <c r="G32" s="27"/>
      <c r="H32" s="560"/>
      <c r="I32" s="27"/>
      <c r="J32" s="604" t="str">
        <f>IF(P32=TRUE," ",IF($V$10=2, 1,IF($V$10=1, "Assigned Weighting"," ")))</f>
        <v xml:space="preserve"> </v>
      </c>
      <c r="K32" s="27"/>
      <c r="L32" s="568" t="str">
        <f>IF(P32=TRUE," ",F32*J32)</f>
        <v xml:space="preserve"> </v>
      </c>
      <c r="M32" s="28"/>
      <c r="P32" s="502" t="b">
        <f>F32=""</f>
        <v>1</v>
      </c>
    </row>
    <row r="33" spans="1:16" s="12" customFormat="1" ht="5.25" customHeight="1" x14ac:dyDescent="0.2">
      <c r="A33" s="23"/>
      <c r="B33" s="59"/>
      <c r="C33" s="27"/>
      <c r="D33" s="27"/>
      <c r="E33" s="29"/>
      <c r="F33" s="145"/>
      <c r="G33" s="27"/>
      <c r="H33" s="27"/>
      <c r="I33" s="27"/>
      <c r="J33" s="27"/>
      <c r="K33" s="27"/>
      <c r="L33" s="27"/>
      <c r="M33" s="28"/>
      <c r="P33" s="502"/>
    </row>
    <row r="34" spans="1:16" s="12" customFormat="1" ht="12" customHeight="1" x14ac:dyDescent="0.2">
      <c r="A34" s="23"/>
      <c r="B34" s="56" t="s">
        <v>64</v>
      </c>
      <c r="C34" s="494"/>
      <c r="D34" s="129"/>
      <c r="E34" s="29"/>
      <c r="F34" s="153"/>
      <c r="G34" s="27"/>
      <c r="H34" s="560"/>
      <c r="I34" s="27"/>
      <c r="J34" s="604" t="str">
        <f>IF(P34=TRUE," ",IF($V$10=2, 1,IF($V$10=1, "Assigned Weighting"," ")))</f>
        <v xml:space="preserve"> </v>
      </c>
      <c r="K34" s="27"/>
      <c r="L34" s="568" t="str">
        <f>IF(P34=TRUE," ",F34*J34)</f>
        <v xml:space="preserve"> </v>
      </c>
      <c r="M34" s="28"/>
      <c r="P34" s="502" t="b">
        <f>F34=""</f>
        <v>1</v>
      </c>
    </row>
    <row r="35" spans="1:16" s="12" customFormat="1" ht="5.25" customHeight="1" x14ac:dyDescent="0.2">
      <c r="A35" s="23"/>
      <c r="B35" s="59"/>
      <c r="C35" s="27"/>
      <c r="D35" s="27"/>
      <c r="E35" s="29"/>
      <c r="F35" s="145"/>
      <c r="G35" s="27"/>
      <c r="H35" s="27"/>
      <c r="I35" s="27"/>
      <c r="J35" s="27"/>
      <c r="K35" s="27"/>
      <c r="L35" s="27"/>
      <c r="M35" s="28"/>
      <c r="P35" s="502"/>
    </row>
    <row r="36" spans="1:16" s="12" customFormat="1" ht="12" customHeight="1" x14ac:dyDescent="0.2">
      <c r="A36" s="23"/>
      <c r="B36" s="56" t="s">
        <v>65</v>
      </c>
      <c r="C36" s="494"/>
      <c r="D36" s="129"/>
      <c r="E36" s="29"/>
      <c r="F36" s="153"/>
      <c r="G36" s="27"/>
      <c r="H36" s="560"/>
      <c r="I36" s="27"/>
      <c r="J36" s="604" t="str">
        <f>IF(P36=TRUE," ",IF($V$10=2, 1,IF($V$10=1, "Assigned Weighting"," ")))</f>
        <v xml:space="preserve"> </v>
      </c>
      <c r="K36" s="27"/>
      <c r="L36" s="568" t="str">
        <f>IF(P36=TRUE," ",F36*J36)</f>
        <v xml:space="preserve"> </v>
      </c>
      <c r="M36" s="28"/>
      <c r="P36" s="502" t="b">
        <f>F36=""</f>
        <v>1</v>
      </c>
    </row>
    <row r="37" spans="1:16" s="12" customFormat="1" ht="5.25" customHeight="1" x14ac:dyDescent="0.2">
      <c r="A37" s="23"/>
      <c r="B37" s="59"/>
      <c r="C37" s="27"/>
      <c r="D37" s="27"/>
      <c r="E37" s="29"/>
      <c r="F37" s="145"/>
      <c r="G37" s="27"/>
      <c r="H37" s="27"/>
      <c r="I37" s="27"/>
      <c r="J37" s="27"/>
      <c r="K37" s="27"/>
      <c r="L37" s="27"/>
      <c r="M37" s="28"/>
      <c r="P37" s="502"/>
    </row>
    <row r="38" spans="1:16" s="12" customFormat="1" ht="12" customHeight="1" x14ac:dyDescent="0.2">
      <c r="A38" s="23"/>
      <c r="B38" s="56" t="s">
        <v>66</v>
      </c>
      <c r="C38" s="494"/>
      <c r="D38" s="129"/>
      <c r="E38" s="29"/>
      <c r="F38" s="153"/>
      <c r="G38" s="27"/>
      <c r="H38" s="560"/>
      <c r="I38" s="27"/>
      <c r="J38" s="604" t="str">
        <f>IF(P38=TRUE," ",IF($V$10=2, 1,IF($V$10=1, "Assigned Weighting"," ")))</f>
        <v xml:space="preserve"> </v>
      </c>
      <c r="K38" s="27"/>
      <c r="L38" s="568" t="str">
        <f>IF(P38=TRUE," ",F38*J38)</f>
        <v xml:space="preserve"> </v>
      </c>
      <c r="M38" s="28"/>
      <c r="P38" s="502" t="b">
        <f>F38=""</f>
        <v>1</v>
      </c>
    </row>
    <row r="39" spans="1:16" s="12" customFormat="1" ht="5.25" customHeight="1" x14ac:dyDescent="0.2">
      <c r="A39" s="23"/>
      <c r="B39" s="59"/>
      <c r="C39" s="27"/>
      <c r="D39" s="27"/>
      <c r="E39" s="29"/>
      <c r="F39" s="145"/>
      <c r="G39" s="27"/>
      <c r="H39" s="27"/>
      <c r="I39" s="27"/>
      <c r="J39" s="27"/>
      <c r="K39" s="27"/>
      <c r="L39" s="27"/>
      <c r="M39" s="28"/>
      <c r="P39" s="502"/>
    </row>
    <row r="40" spans="1:16" s="12" customFormat="1" ht="12" customHeight="1" x14ac:dyDescent="0.2">
      <c r="A40" s="23"/>
      <c r="B40" s="56" t="s">
        <v>67</v>
      </c>
      <c r="C40" s="494"/>
      <c r="D40" s="129"/>
      <c r="E40" s="29"/>
      <c r="F40" s="153"/>
      <c r="G40" s="27"/>
      <c r="H40" s="560"/>
      <c r="I40" s="27"/>
      <c r="J40" s="604" t="str">
        <f>IF(P40=TRUE," ",IF($V$10=2, 1,IF($V$10=1, "Assigned Weighting"," ")))</f>
        <v xml:space="preserve"> </v>
      </c>
      <c r="K40" s="27"/>
      <c r="L40" s="568" t="str">
        <f>IF(P40=TRUE," ",F40*J40)</f>
        <v xml:space="preserve"> </v>
      </c>
      <c r="M40" s="28"/>
      <c r="P40" s="502" t="b">
        <f>F40=""</f>
        <v>1</v>
      </c>
    </row>
    <row r="41" spans="1:16" s="12" customFormat="1" ht="5.25" customHeight="1" x14ac:dyDescent="0.2">
      <c r="A41" s="23"/>
      <c r="B41" s="59"/>
      <c r="C41" s="27"/>
      <c r="D41" s="27"/>
      <c r="E41" s="29"/>
      <c r="F41" s="145"/>
      <c r="G41" s="27"/>
      <c r="H41" s="27"/>
      <c r="I41" s="27"/>
      <c r="J41" s="27"/>
      <c r="K41" s="27"/>
      <c r="L41" s="27"/>
      <c r="M41" s="28"/>
      <c r="P41" s="502"/>
    </row>
    <row r="42" spans="1:16" s="12" customFormat="1" ht="12" customHeight="1" x14ac:dyDescent="0.2">
      <c r="A42" s="23"/>
      <c r="B42" s="56" t="s">
        <v>69</v>
      </c>
      <c r="C42" s="494"/>
      <c r="D42" s="129"/>
      <c r="E42" s="29"/>
      <c r="F42" s="153"/>
      <c r="G42" s="27"/>
      <c r="H42" s="560"/>
      <c r="I42" s="27"/>
      <c r="J42" s="604" t="str">
        <f>IF(P42=TRUE," ",IF($V$10=2, 1,IF($V$10=1, "Assigned Weighting"," ")))</f>
        <v xml:space="preserve"> </v>
      </c>
      <c r="K42" s="27"/>
      <c r="L42" s="568" t="str">
        <f>IF(P42=TRUE," ",F42*J42)</f>
        <v xml:space="preserve"> </v>
      </c>
      <c r="M42" s="28"/>
      <c r="P42" s="502" t="b">
        <f>F42=""</f>
        <v>1</v>
      </c>
    </row>
    <row r="43" spans="1:16" s="12" customFormat="1" ht="5.25" customHeight="1" x14ac:dyDescent="0.2">
      <c r="A43" s="23"/>
      <c r="B43" s="56"/>
      <c r="C43" s="27"/>
      <c r="D43" s="27"/>
      <c r="E43" s="29"/>
      <c r="F43" s="145"/>
      <c r="G43" s="27"/>
      <c r="H43" s="27"/>
      <c r="I43" s="27"/>
      <c r="J43" s="27"/>
      <c r="K43" s="27"/>
      <c r="L43" s="27"/>
      <c r="M43" s="28"/>
      <c r="P43" s="502"/>
    </row>
    <row r="44" spans="1:16" s="12" customFormat="1" ht="12" customHeight="1" x14ac:dyDescent="0.2">
      <c r="A44" s="23"/>
      <c r="B44" s="56" t="s">
        <v>70</v>
      </c>
      <c r="C44" s="494"/>
      <c r="D44" s="129"/>
      <c r="E44" s="29"/>
      <c r="F44" s="153"/>
      <c r="G44" s="27"/>
      <c r="H44" s="560"/>
      <c r="I44" s="27"/>
      <c r="J44" s="604" t="str">
        <f>IF(P44=TRUE," ",IF($V$10=2, 1,IF($V$10=1, "Assigned Weighting"," ")))</f>
        <v xml:space="preserve"> </v>
      </c>
      <c r="K44" s="27"/>
      <c r="L44" s="568" t="str">
        <f>IF(P44=TRUE," ",F44*J44)</f>
        <v xml:space="preserve"> </v>
      </c>
      <c r="M44" s="28"/>
      <c r="P44" s="502" t="b">
        <f>F44=""</f>
        <v>1</v>
      </c>
    </row>
    <row r="45" spans="1:16" s="12" customFormat="1" ht="5.25" customHeight="1" x14ac:dyDescent="0.2">
      <c r="A45" s="23"/>
      <c r="B45" s="56"/>
      <c r="C45" s="27"/>
      <c r="D45" s="27"/>
      <c r="E45" s="29"/>
      <c r="F45" s="145"/>
      <c r="G45" s="27"/>
      <c r="H45" s="27"/>
      <c r="I45" s="27"/>
      <c r="J45" s="27"/>
      <c r="K45" s="27"/>
      <c r="L45" s="27"/>
      <c r="M45" s="28"/>
      <c r="P45" s="502"/>
    </row>
    <row r="46" spans="1:16" s="12" customFormat="1" ht="12" customHeight="1" x14ac:dyDescent="0.2">
      <c r="A46" s="23"/>
      <c r="B46" s="56" t="s">
        <v>71</v>
      </c>
      <c r="C46" s="494"/>
      <c r="D46" s="129"/>
      <c r="E46" s="29"/>
      <c r="F46" s="153"/>
      <c r="G46" s="27"/>
      <c r="H46" s="560"/>
      <c r="I46" s="27"/>
      <c r="J46" s="604" t="str">
        <f>IF(P46=TRUE," ",IF($V$10=2, 1,IF($V$10=1, "Assigned Weighting"," ")))</f>
        <v xml:space="preserve"> </v>
      </c>
      <c r="K46" s="27"/>
      <c r="L46" s="568" t="str">
        <f>IF(P46=TRUE," ",F46*J46)</f>
        <v xml:space="preserve"> </v>
      </c>
      <c r="M46" s="28"/>
      <c r="P46" s="502" t="b">
        <f>F46=""</f>
        <v>1</v>
      </c>
    </row>
    <row r="47" spans="1:16" s="12" customFormat="1" ht="5.25" customHeight="1" x14ac:dyDescent="0.2">
      <c r="A47" s="23"/>
      <c r="B47" s="56"/>
      <c r="C47" s="27"/>
      <c r="D47" s="27"/>
      <c r="E47" s="29"/>
      <c r="F47" s="145"/>
      <c r="G47" s="27"/>
      <c r="H47" s="27"/>
      <c r="I47" s="27"/>
      <c r="J47" s="27"/>
      <c r="K47" s="27"/>
      <c r="L47" s="27"/>
      <c r="M47" s="28"/>
      <c r="P47" s="502"/>
    </row>
    <row r="48" spans="1:16" s="12" customFormat="1" ht="12.75" customHeight="1" x14ac:dyDescent="0.2">
      <c r="A48" s="23"/>
      <c r="B48" s="56" t="s">
        <v>72</v>
      </c>
      <c r="C48" s="494"/>
      <c r="D48" s="129"/>
      <c r="E48" s="29"/>
      <c r="F48" s="153"/>
      <c r="G48" s="27"/>
      <c r="H48" s="560"/>
      <c r="I48" s="27"/>
      <c r="J48" s="604" t="str">
        <f>IF(P48=TRUE," ",IF($V$10=2, 1,IF($V$10=1, "Assigned Weighting"," ")))</f>
        <v xml:space="preserve"> </v>
      </c>
      <c r="K48" s="27"/>
      <c r="L48" s="568" t="str">
        <f>IF(P48=TRUE," ",F48*J48)</f>
        <v xml:space="preserve"> </v>
      </c>
      <c r="M48" s="28"/>
      <c r="P48" s="502" t="b">
        <f>F48=""</f>
        <v>1</v>
      </c>
    </row>
    <row r="49" spans="1:18" s="12" customFormat="1" ht="5.25" customHeight="1" thickBot="1" x14ac:dyDescent="0.25">
      <c r="A49" s="23"/>
      <c r="B49" s="59"/>
      <c r="C49" s="27"/>
      <c r="D49" s="27"/>
      <c r="E49" s="29"/>
      <c r="F49" s="145"/>
      <c r="G49" s="27"/>
      <c r="H49" s="27"/>
      <c r="I49" s="27"/>
      <c r="J49" s="27"/>
      <c r="K49" s="27"/>
      <c r="L49" s="27"/>
      <c r="M49" s="28"/>
      <c r="P49" s="502"/>
    </row>
    <row r="50" spans="1:18" s="12" customFormat="1" ht="14.25" customHeight="1" thickBot="1" x14ac:dyDescent="0.25">
      <c r="A50" s="23"/>
      <c r="B50" s="154" t="s">
        <v>462</v>
      </c>
      <c r="C50" s="64"/>
      <c r="D50" s="603">
        <f>D10</f>
        <v>0</v>
      </c>
      <c r="E50" s="87"/>
      <c r="F50" s="250">
        <f>SUM(L10:L48)</f>
        <v>0</v>
      </c>
      <c r="G50" s="27"/>
      <c r="H50" s="567">
        <f>H10</f>
        <v>0</v>
      </c>
      <c r="I50" s="27"/>
      <c r="J50" s="69"/>
      <c r="K50" s="27"/>
      <c r="L50" s="561"/>
      <c r="M50" s="28"/>
      <c r="P50" s="602"/>
    </row>
    <row r="51" spans="1:18" s="12" customFormat="1" ht="5.25" customHeight="1" x14ac:dyDescent="0.2">
      <c r="A51" s="23"/>
      <c r="B51" s="57"/>
      <c r="C51" s="57"/>
      <c r="D51" s="100"/>
      <c r="E51" s="114"/>
      <c r="F51" s="168"/>
      <c r="G51" s="57"/>
      <c r="H51" s="57"/>
      <c r="I51" s="57"/>
      <c r="J51" s="57"/>
      <c r="K51" s="57"/>
      <c r="L51" s="57"/>
      <c r="M51" s="28"/>
      <c r="P51" s="502"/>
    </row>
    <row r="52" spans="1:18" s="12" customFormat="1" ht="12.75" x14ac:dyDescent="0.2">
      <c r="A52" s="23"/>
      <c r="B52" s="105" t="str">
        <f>Submission!C19&amp;" Total Gross Electrical Generation"</f>
        <v xml:space="preserve"> Total Gross Electrical Generation</v>
      </c>
      <c r="C52" s="311"/>
      <c r="D52" s="311"/>
      <c r="E52" s="311"/>
      <c r="F52" s="311"/>
      <c r="G52" s="311"/>
      <c r="H52" s="311"/>
      <c r="I52" s="311"/>
      <c r="J52" s="311"/>
      <c r="K52" s="311"/>
      <c r="L52" s="311"/>
      <c r="M52" s="58"/>
      <c r="P52" s="502"/>
    </row>
    <row r="53" spans="1:18" s="12" customFormat="1" ht="4.5" customHeight="1" x14ac:dyDescent="0.2">
      <c r="A53" s="23"/>
      <c r="B53" s="105"/>
      <c r="C53" s="311"/>
      <c r="D53" s="311"/>
      <c r="E53" s="311"/>
      <c r="F53" s="311"/>
      <c r="G53" s="311"/>
      <c r="H53" s="311"/>
      <c r="I53" s="311"/>
      <c r="J53" s="311"/>
      <c r="K53" s="311"/>
      <c r="L53" s="311"/>
      <c r="M53" s="58"/>
      <c r="P53" s="502"/>
    </row>
    <row r="54" spans="1:18" s="12" customFormat="1" ht="12" customHeight="1" x14ac:dyDescent="0.2">
      <c r="A54" s="23"/>
      <c r="B54" s="559" t="s">
        <v>23</v>
      </c>
      <c r="C54" s="495"/>
      <c r="D54" s="538"/>
      <c r="E54" s="29"/>
      <c r="F54" s="543"/>
      <c r="G54" s="27"/>
      <c r="H54" s="496" t="s">
        <v>179</v>
      </c>
      <c r="I54" s="27"/>
      <c r="J54" s="27"/>
      <c r="K54" s="27"/>
      <c r="L54" s="27"/>
      <c r="M54" s="28"/>
      <c r="P54" s="502"/>
    </row>
    <row r="55" spans="1:18" s="12" customFormat="1" ht="4.5" customHeight="1" x14ac:dyDescent="0.2">
      <c r="A55" s="23"/>
      <c r="B55" s="27"/>
      <c r="C55" s="27"/>
      <c r="D55" s="69"/>
      <c r="E55" s="87"/>
      <c r="F55" s="167"/>
      <c r="G55" s="27"/>
      <c r="H55" s="27"/>
      <c r="I55" s="27"/>
      <c r="J55" s="27"/>
      <c r="K55" s="27"/>
      <c r="L55" s="27"/>
      <c r="M55" s="28"/>
      <c r="P55" s="502"/>
    </row>
    <row r="56" spans="1:18" ht="36" customHeight="1" x14ac:dyDescent="0.2">
      <c r="A56" s="23"/>
      <c r="B56" s="821" t="s">
        <v>278</v>
      </c>
      <c r="C56" s="822"/>
      <c r="D56" s="822"/>
      <c r="E56" s="822"/>
      <c r="F56" s="822"/>
      <c r="G56" s="822"/>
      <c r="H56" s="822"/>
      <c r="I56" s="822"/>
      <c r="J56" s="822"/>
      <c r="K56" s="822"/>
      <c r="L56" s="822"/>
      <c r="M56" s="28"/>
    </row>
    <row r="57" spans="1:18" ht="125.1" customHeight="1" x14ac:dyDescent="0.2">
      <c r="A57" s="23"/>
      <c r="B57" s="826"/>
      <c r="C57" s="827"/>
      <c r="D57" s="827"/>
      <c r="E57" s="827"/>
      <c r="F57" s="827"/>
      <c r="G57" s="827"/>
      <c r="H57" s="827"/>
      <c r="I57" s="827"/>
      <c r="J57" s="827"/>
      <c r="K57" s="827"/>
      <c r="L57" s="828"/>
      <c r="M57" s="28"/>
    </row>
    <row r="58" spans="1:18" s="128" customFormat="1" ht="15" x14ac:dyDescent="0.2">
      <c r="A58" s="23"/>
      <c r="B58" s="101" t="str">
        <f>"Public Availability of "&amp;Submission!C15&amp;" Production Information"</f>
        <v>Public Availability of  Production Information</v>
      </c>
      <c r="C58" s="107"/>
      <c r="D58" s="107"/>
      <c r="E58" s="107"/>
      <c r="F58" s="244"/>
      <c r="G58" s="107"/>
      <c r="H58" s="107"/>
      <c r="I58" s="107"/>
      <c r="J58" s="107"/>
      <c r="K58" s="107"/>
      <c r="L58" s="107"/>
      <c r="M58" s="106"/>
      <c r="P58" s="501">
        <f>COLUMN()</f>
        <v>16</v>
      </c>
    </row>
    <row r="59" spans="1:18" ht="4.5" customHeight="1" x14ac:dyDescent="0.2">
      <c r="A59" s="62"/>
      <c r="B59" s="27"/>
      <c r="C59" s="88"/>
      <c r="D59" s="88"/>
      <c r="E59" s="88"/>
      <c r="F59" s="88"/>
      <c r="G59" s="88"/>
      <c r="H59" s="88"/>
      <c r="I59" s="88"/>
      <c r="J59" s="88"/>
      <c r="K59" s="88"/>
      <c r="L59" s="88"/>
      <c r="M59" s="28"/>
    </row>
    <row r="60" spans="1:18" ht="12" x14ac:dyDescent="0.2">
      <c r="A60" s="23"/>
      <c r="B60" s="809" t="str">
        <f>"Is "&amp;Submission!C19&amp;" production information for this facility publicly available (i.e., published or by request)?"</f>
        <v>Is  production information for this facility publicly available (i.e., published or by request)?</v>
      </c>
      <c r="C60" s="823"/>
      <c r="D60" s="823"/>
      <c r="E60" s="823"/>
      <c r="F60" s="823"/>
      <c r="G60" s="823"/>
      <c r="H60" s="823"/>
      <c r="I60" s="823"/>
      <c r="J60" s="823"/>
      <c r="K60" s="823"/>
      <c r="L60" s="823"/>
      <c r="M60" s="28"/>
    </row>
    <row r="61" spans="1:18" ht="4.5" customHeight="1" x14ac:dyDescent="0.2">
      <c r="A61" s="23"/>
      <c r="B61" s="141"/>
      <c r="C61" s="297"/>
      <c r="D61" s="297"/>
      <c r="E61" s="297"/>
      <c r="F61" s="297"/>
      <c r="G61" s="297"/>
      <c r="H61" s="297"/>
      <c r="I61" s="297"/>
      <c r="J61" s="297"/>
      <c r="K61" s="297"/>
      <c r="L61" s="297"/>
      <c r="M61" s="28"/>
    </row>
    <row r="62" spans="1:18" ht="12" x14ac:dyDescent="0.2">
      <c r="A62" s="23"/>
      <c r="B62" s="141"/>
      <c r="C62" s="297"/>
      <c r="D62" s="297"/>
      <c r="E62" s="297"/>
      <c r="F62" s="297"/>
      <c r="G62" s="297"/>
      <c r="H62" s="297"/>
      <c r="I62" s="297"/>
      <c r="J62" s="297"/>
      <c r="K62" s="297"/>
      <c r="L62" s="297"/>
      <c r="M62" s="28"/>
      <c r="O62" s="408" t="s">
        <v>377</v>
      </c>
      <c r="P62" s="505">
        <v>1</v>
      </c>
      <c r="Q62" s="408" t="s">
        <v>242</v>
      </c>
      <c r="R62" s="6" t="s">
        <v>114</v>
      </c>
    </row>
    <row r="63" spans="1:18" ht="4.5" customHeight="1" x14ac:dyDescent="0.2">
      <c r="A63" s="23"/>
      <c r="B63" s="141"/>
      <c r="C63" s="297"/>
      <c r="D63" s="297"/>
      <c r="E63" s="297"/>
      <c r="F63" s="297"/>
      <c r="G63" s="297"/>
      <c r="H63" s="297"/>
      <c r="I63" s="297"/>
      <c r="J63" s="297"/>
      <c r="K63" s="297"/>
      <c r="L63" s="297"/>
      <c r="M63" s="28"/>
      <c r="R63" s="6" t="s">
        <v>115</v>
      </c>
    </row>
    <row r="64" spans="1:18" s="236" customFormat="1" ht="12.75" x14ac:dyDescent="0.2">
      <c r="A64" s="23"/>
      <c r="B64" s="266" t="s">
        <v>240</v>
      </c>
      <c r="C64" s="88"/>
      <c r="D64" s="88"/>
      <c r="E64" s="88"/>
      <c r="F64" s="245"/>
      <c r="G64" s="170"/>
      <c r="H64" s="170"/>
      <c r="I64" s="170"/>
      <c r="J64" s="170"/>
      <c r="K64" s="170"/>
      <c r="L64" s="170"/>
      <c r="M64" s="246"/>
      <c r="P64" s="527"/>
    </row>
    <row r="65" spans="1:13" ht="3" customHeight="1" x14ac:dyDescent="0.2">
      <c r="A65" s="89"/>
      <c r="B65" s="27"/>
      <c r="C65" s="27"/>
      <c r="D65" s="27"/>
      <c r="E65" s="27"/>
      <c r="F65" s="145"/>
      <c r="G65" s="27"/>
      <c r="H65" s="27"/>
      <c r="I65" s="27"/>
      <c r="J65" s="27"/>
      <c r="K65" s="27"/>
      <c r="L65" s="27"/>
      <c r="M65" s="28"/>
    </row>
    <row r="66" spans="1:13" ht="13.5" customHeight="1" thickBot="1" x14ac:dyDescent="0.25">
      <c r="A66" s="121"/>
      <c r="B66" s="818" t="str">
        <f>LEFT(CONCATENATE(Submission!$C$19," - ", 'Section A1'!$B$5),95)</f>
        <v xml:space="preserve"> - </v>
      </c>
      <c r="C66" s="819"/>
      <c r="D66" s="819"/>
      <c r="E66" s="819"/>
      <c r="F66" s="819"/>
      <c r="G66" s="819"/>
      <c r="H66" s="819"/>
      <c r="I66" s="819"/>
      <c r="J66" s="819"/>
      <c r="K66" s="819"/>
      <c r="L66" s="820"/>
      <c r="M66" s="248"/>
    </row>
  </sheetData>
  <sheetProtection password="EBAD" sheet="1"/>
  <mergeCells count="6">
    <mergeCell ref="B66:L66"/>
    <mergeCell ref="A1:M1"/>
    <mergeCell ref="B7:L7"/>
    <mergeCell ref="B56:L56"/>
    <mergeCell ref="B60:L60"/>
    <mergeCell ref="B57:L57"/>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4071" r:id="rId4" name="Check Box 167">
              <controlPr defaultSize="0" autoFill="0" autoLine="0" autoPict="0">
                <anchor moveWithCells="1">
                  <from>
                    <xdr:col>2</xdr:col>
                    <xdr:colOff>66675</xdr:colOff>
                    <xdr:row>8</xdr:row>
                    <xdr:rowOff>190500</xdr:rowOff>
                  </from>
                  <to>
                    <xdr:col>3</xdr:col>
                    <xdr:colOff>57150</xdr:colOff>
                    <xdr:row>11</xdr:row>
                    <xdr:rowOff>38100</xdr:rowOff>
                  </to>
                </anchor>
              </controlPr>
            </control>
          </mc:Choice>
        </mc:AlternateContent>
        <mc:AlternateContent xmlns:mc="http://schemas.openxmlformats.org/markup-compatibility/2006">
          <mc:Choice Requires="x14">
            <control shapeId="124072" r:id="rId5" name="Check Box 168">
              <controlPr defaultSize="0" autoFill="0" autoLine="0" autoPict="0">
                <anchor moveWithCells="1">
                  <from>
                    <xdr:col>2</xdr:col>
                    <xdr:colOff>66675</xdr:colOff>
                    <xdr:row>10</xdr:row>
                    <xdr:rowOff>38100</xdr:rowOff>
                  </from>
                  <to>
                    <xdr:col>3</xdr:col>
                    <xdr:colOff>57150</xdr:colOff>
                    <xdr:row>12</xdr:row>
                    <xdr:rowOff>38100</xdr:rowOff>
                  </to>
                </anchor>
              </controlPr>
            </control>
          </mc:Choice>
        </mc:AlternateContent>
        <mc:AlternateContent xmlns:mc="http://schemas.openxmlformats.org/markup-compatibility/2006">
          <mc:Choice Requires="x14">
            <control shapeId="124073" r:id="rId6" name="Check Box 169">
              <controlPr defaultSize="0" autoFill="0" autoLine="0" autoPict="0">
                <anchor moveWithCells="1">
                  <from>
                    <xdr:col>2</xdr:col>
                    <xdr:colOff>66675</xdr:colOff>
                    <xdr:row>12</xdr:row>
                    <xdr:rowOff>38100</xdr:rowOff>
                  </from>
                  <to>
                    <xdr:col>3</xdr:col>
                    <xdr:colOff>57150</xdr:colOff>
                    <xdr:row>14</xdr:row>
                    <xdr:rowOff>38100</xdr:rowOff>
                  </to>
                </anchor>
              </controlPr>
            </control>
          </mc:Choice>
        </mc:AlternateContent>
        <mc:AlternateContent xmlns:mc="http://schemas.openxmlformats.org/markup-compatibility/2006">
          <mc:Choice Requires="x14">
            <control shapeId="124074" r:id="rId7" name="Check Box 170">
              <controlPr defaultSize="0" autoFill="0" autoLine="0" autoPict="0">
                <anchor moveWithCells="1">
                  <from>
                    <xdr:col>2</xdr:col>
                    <xdr:colOff>66675</xdr:colOff>
                    <xdr:row>14</xdr:row>
                    <xdr:rowOff>38100</xdr:rowOff>
                  </from>
                  <to>
                    <xdr:col>3</xdr:col>
                    <xdr:colOff>57150</xdr:colOff>
                    <xdr:row>16</xdr:row>
                    <xdr:rowOff>38100</xdr:rowOff>
                  </to>
                </anchor>
              </controlPr>
            </control>
          </mc:Choice>
        </mc:AlternateContent>
        <mc:AlternateContent xmlns:mc="http://schemas.openxmlformats.org/markup-compatibility/2006">
          <mc:Choice Requires="x14">
            <control shapeId="124075" r:id="rId8" name="Check Box 171">
              <controlPr defaultSize="0" autoFill="0" autoLine="0" autoPict="0">
                <anchor moveWithCells="1">
                  <from>
                    <xdr:col>2</xdr:col>
                    <xdr:colOff>66675</xdr:colOff>
                    <xdr:row>16</xdr:row>
                    <xdr:rowOff>38100</xdr:rowOff>
                  </from>
                  <to>
                    <xdr:col>3</xdr:col>
                    <xdr:colOff>57150</xdr:colOff>
                    <xdr:row>18</xdr:row>
                    <xdr:rowOff>38100</xdr:rowOff>
                  </to>
                </anchor>
              </controlPr>
            </control>
          </mc:Choice>
        </mc:AlternateContent>
        <mc:AlternateContent xmlns:mc="http://schemas.openxmlformats.org/markup-compatibility/2006">
          <mc:Choice Requires="x14">
            <control shapeId="124076" r:id="rId9" name="Check Box 172">
              <controlPr defaultSize="0" autoFill="0" autoLine="0" autoPict="0">
                <anchor moveWithCells="1">
                  <from>
                    <xdr:col>2</xdr:col>
                    <xdr:colOff>66675</xdr:colOff>
                    <xdr:row>18</xdr:row>
                    <xdr:rowOff>38100</xdr:rowOff>
                  </from>
                  <to>
                    <xdr:col>3</xdr:col>
                    <xdr:colOff>57150</xdr:colOff>
                    <xdr:row>20</xdr:row>
                    <xdr:rowOff>47625</xdr:rowOff>
                  </to>
                </anchor>
              </controlPr>
            </control>
          </mc:Choice>
        </mc:AlternateContent>
        <mc:AlternateContent xmlns:mc="http://schemas.openxmlformats.org/markup-compatibility/2006">
          <mc:Choice Requires="x14">
            <control shapeId="124077" r:id="rId10" name="Check Box 173">
              <controlPr defaultSize="0" autoFill="0" autoLine="0" autoPict="0">
                <anchor moveWithCells="1">
                  <from>
                    <xdr:col>2</xdr:col>
                    <xdr:colOff>66675</xdr:colOff>
                    <xdr:row>20</xdr:row>
                    <xdr:rowOff>38100</xdr:rowOff>
                  </from>
                  <to>
                    <xdr:col>3</xdr:col>
                    <xdr:colOff>57150</xdr:colOff>
                    <xdr:row>22</xdr:row>
                    <xdr:rowOff>28575</xdr:rowOff>
                  </to>
                </anchor>
              </controlPr>
            </control>
          </mc:Choice>
        </mc:AlternateContent>
        <mc:AlternateContent xmlns:mc="http://schemas.openxmlformats.org/markup-compatibility/2006">
          <mc:Choice Requires="x14">
            <control shapeId="124078" r:id="rId11" name="Check Box 174">
              <controlPr defaultSize="0" autoFill="0" autoLine="0" autoPict="0">
                <anchor moveWithCells="1">
                  <from>
                    <xdr:col>2</xdr:col>
                    <xdr:colOff>66675</xdr:colOff>
                    <xdr:row>22</xdr:row>
                    <xdr:rowOff>38100</xdr:rowOff>
                  </from>
                  <to>
                    <xdr:col>3</xdr:col>
                    <xdr:colOff>57150</xdr:colOff>
                    <xdr:row>24</xdr:row>
                    <xdr:rowOff>38100</xdr:rowOff>
                  </to>
                </anchor>
              </controlPr>
            </control>
          </mc:Choice>
        </mc:AlternateContent>
        <mc:AlternateContent xmlns:mc="http://schemas.openxmlformats.org/markup-compatibility/2006">
          <mc:Choice Requires="x14">
            <control shapeId="124080" r:id="rId12" name="Check Box 176">
              <controlPr defaultSize="0" autoFill="0" autoLine="0" autoPict="0">
                <anchor moveWithCells="1">
                  <from>
                    <xdr:col>2</xdr:col>
                    <xdr:colOff>66675</xdr:colOff>
                    <xdr:row>24</xdr:row>
                    <xdr:rowOff>38100</xdr:rowOff>
                  </from>
                  <to>
                    <xdr:col>3</xdr:col>
                    <xdr:colOff>57150</xdr:colOff>
                    <xdr:row>26</xdr:row>
                    <xdr:rowOff>38100</xdr:rowOff>
                  </to>
                </anchor>
              </controlPr>
            </control>
          </mc:Choice>
        </mc:AlternateContent>
        <mc:AlternateContent xmlns:mc="http://schemas.openxmlformats.org/markup-compatibility/2006">
          <mc:Choice Requires="x14">
            <control shapeId="124081" r:id="rId13" name="Check Box 177">
              <controlPr defaultSize="0" autoFill="0" autoLine="0" autoPict="0">
                <anchor moveWithCells="1">
                  <from>
                    <xdr:col>2</xdr:col>
                    <xdr:colOff>66675</xdr:colOff>
                    <xdr:row>26</xdr:row>
                    <xdr:rowOff>38100</xdr:rowOff>
                  </from>
                  <to>
                    <xdr:col>3</xdr:col>
                    <xdr:colOff>57150</xdr:colOff>
                    <xdr:row>28</xdr:row>
                    <xdr:rowOff>38100</xdr:rowOff>
                  </to>
                </anchor>
              </controlPr>
            </control>
          </mc:Choice>
        </mc:AlternateContent>
        <mc:AlternateContent xmlns:mc="http://schemas.openxmlformats.org/markup-compatibility/2006">
          <mc:Choice Requires="x14">
            <control shapeId="124082" r:id="rId14" name="Check Box 178">
              <controlPr defaultSize="0" autoFill="0" autoLine="0" autoPict="0">
                <anchor moveWithCells="1">
                  <from>
                    <xdr:col>2</xdr:col>
                    <xdr:colOff>66675</xdr:colOff>
                    <xdr:row>28</xdr:row>
                    <xdr:rowOff>38100</xdr:rowOff>
                  </from>
                  <to>
                    <xdr:col>3</xdr:col>
                    <xdr:colOff>57150</xdr:colOff>
                    <xdr:row>30</xdr:row>
                    <xdr:rowOff>38100</xdr:rowOff>
                  </to>
                </anchor>
              </controlPr>
            </control>
          </mc:Choice>
        </mc:AlternateContent>
        <mc:AlternateContent xmlns:mc="http://schemas.openxmlformats.org/markup-compatibility/2006">
          <mc:Choice Requires="x14">
            <control shapeId="124083" r:id="rId15" name="Check Box 179">
              <controlPr defaultSize="0" autoFill="0" autoLine="0" autoPict="0">
                <anchor moveWithCells="1">
                  <from>
                    <xdr:col>2</xdr:col>
                    <xdr:colOff>66675</xdr:colOff>
                    <xdr:row>30</xdr:row>
                    <xdr:rowOff>38100</xdr:rowOff>
                  </from>
                  <to>
                    <xdr:col>3</xdr:col>
                    <xdr:colOff>57150</xdr:colOff>
                    <xdr:row>32</xdr:row>
                    <xdr:rowOff>38100</xdr:rowOff>
                  </to>
                </anchor>
              </controlPr>
            </control>
          </mc:Choice>
        </mc:AlternateContent>
        <mc:AlternateContent xmlns:mc="http://schemas.openxmlformats.org/markup-compatibility/2006">
          <mc:Choice Requires="x14">
            <control shapeId="124084" r:id="rId16" name="Drop Down 180">
              <controlPr defaultSize="0" autoLine="0" autoPict="0">
                <anchor moveWithCells="1">
                  <from>
                    <xdr:col>3</xdr:col>
                    <xdr:colOff>1543050</xdr:colOff>
                    <xdr:row>6</xdr:row>
                    <xdr:rowOff>0</xdr:rowOff>
                  </from>
                  <to>
                    <xdr:col>9</xdr:col>
                    <xdr:colOff>409575</xdr:colOff>
                    <xdr:row>7</xdr:row>
                    <xdr:rowOff>66675</xdr:rowOff>
                  </to>
                </anchor>
              </controlPr>
            </control>
          </mc:Choice>
        </mc:AlternateContent>
        <mc:AlternateContent xmlns:mc="http://schemas.openxmlformats.org/markup-compatibility/2006">
          <mc:Choice Requires="x14">
            <control shapeId="124085" r:id="rId17" name="Check Box 181">
              <controlPr defaultSize="0" autoFill="0" autoLine="0" autoPict="0">
                <anchor moveWithCells="1">
                  <from>
                    <xdr:col>2</xdr:col>
                    <xdr:colOff>66675</xdr:colOff>
                    <xdr:row>32</xdr:row>
                    <xdr:rowOff>38100</xdr:rowOff>
                  </from>
                  <to>
                    <xdr:col>3</xdr:col>
                    <xdr:colOff>57150</xdr:colOff>
                    <xdr:row>34</xdr:row>
                    <xdr:rowOff>38100</xdr:rowOff>
                  </to>
                </anchor>
              </controlPr>
            </control>
          </mc:Choice>
        </mc:AlternateContent>
        <mc:AlternateContent xmlns:mc="http://schemas.openxmlformats.org/markup-compatibility/2006">
          <mc:Choice Requires="x14">
            <control shapeId="124086" r:id="rId18" name="Check Box 182">
              <controlPr defaultSize="0" autoFill="0" autoLine="0" autoPict="0">
                <anchor moveWithCells="1">
                  <from>
                    <xdr:col>2</xdr:col>
                    <xdr:colOff>66675</xdr:colOff>
                    <xdr:row>34</xdr:row>
                    <xdr:rowOff>38100</xdr:rowOff>
                  </from>
                  <to>
                    <xdr:col>3</xdr:col>
                    <xdr:colOff>57150</xdr:colOff>
                    <xdr:row>36</xdr:row>
                    <xdr:rowOff>38100</xdr:rowOff>
                  </to>
                </anchor>
              </controlPr>
            </control>
          </mc:Choice>
        </mc:AlternateContent>
        <mc:AlternateContent xmlns:mc="http://schemas.openxmlformats.org/markup-compatibility/2006">
          <mc:Choice Requires="x14">
            <control shapeId="124087" r:id="rId19" name="Check Box 183">
              <controlPr defaultSize="0" autoFill="0" autoLine="0" autoPict="0">
                <anchor moveWithCells="1">
                  <from>
                    <xdr:col>2</xdr:col>
                    <xdr:colOff>66675</xdr:colOff>
                    <xdr:row>36</xdr:row>
                    <xdr:rowOff>38100</xdr:rowOff>
                  </from>
                  <to>
                    <xdr:col>3</xdr:col>
                    <xdr:colOff>57150</xdr:colOff>
                    <xdr:row>38</xdr:row>
                    <xdr:rowOff>38100</xdr:rowOff>
                  </to>
                </anchor>
              </controlPr>
            </control>
          </mc:Choice>
        </mc:AlternateContent>
        <mc:AlternateContent xmlns:mc="http://schemas.openxmlformats.org/markup-compatibility/2006">
          <mc:Choice Requires="x14">
            <control shapeId="124088" r:id="rId20" name="Check Box 184">
              <controlPr defaultSize="0" autoFill="0" autoLine="0" autoPict="0">
                <anchor moveWithCells="1">
                  <from>
                    <xdr:col>2</xdr:col>
                    <xdr:colOff>66675</xdr:colOff>
                    <xdr:row>38</xdr:row>
                    <xdr:rowOff>38100</xdr:rowOff>
                  </from>
                  <to>
                    <xdr:col>3</xdr:col>
                    <xdr:colOff>57150</xdr:colOff>
                    <xdr:row>40</xdr:row>
                    <xdr:rowOff>28575</xdr:rowOff>
                  </to>
                </anchor>
              </controlPr>
            </control>
          </mc:Choice>
        </mc:AlternateContent>
        <mc:AlternateContent xmlns:mc="http://schemas.openxmlformats.org/markup-compatibility/2006">
          <mc:Choice Requires="x14">
            <control shapeId="124150" r:id="rId21" name="Check Box 246">
              <controlPr defaultSize="0" autoFill="0" autoLine="0" autoPict="0">
                <anchor moveWithCells="1">
                  <from>
                    <xdr:col>2</xdr:col>
                    <xdr:colOff>57150</xdr:colOff>
                    <xdr:row>40</xdr:row>
                    <xdr:rowOff>38100</xdr:rowOff>
                  </from>
                  <to>
                    <xdr:col>3</xdr:col>
                    <xdr:colOff>47625</xdr:colOff>
                    <xdr:row>42</xdr:row>
                    <xdr:rowOff>28575</xdr:rowOff>
                  </to>
                </anchor>
              </controlPr>
            </control>
          </mc:Choice>
        </mc:AlternateContent>
        <mc:AlternateContent xmlns:mc="http://schemas.openxmlformats.org/markup-compatibility/2006">
          <mc:Choice Requires="x14">
            <control shapeId="124151" r:id="rId22" name="Check Box 247">
              <controlPr defaultSize="0" autoFill="0" autoLine="0" autoPict="0">
                <anchor moveWithCells="1">
                  <from>
                    <xdr:col>2</xdr:col>
                    <xdr:colOff>66675</xdr:colOff>
                    <xdr:row>42</xdr:row>
                    <xdr:rowOff>38100</xdr:rowOff>
                  </from>
                  <to>
                    <xdr:col>3</xdr:col>
                    <xdr:colOff>57150</xdr:colOff>
                    <xdr:row>44</xdr:row>
                    <xdr:rowOff>28575</xdr:rowOff>
                  </to>
                </anchor>
              </controlPr>
            </control>
          </mc:Choice>
        </mc:AlternateContent>
        <mc:AlternateContent xmlns:mc="http://schemas.openxmlformats.org/markup-compatibility/2006">
          <mc:Choice Requires="x14">
            <control shapeId="124152" r:id="rId23" name="Check Box 248">
              <controlPr defaultSize="0" autoFill="0" autoLine="0" autoPict="0">
                <anchor moveWithCells="1">
                  <from>
                    <xdr:col>2</xdr:col>
                    <xdr:colOff>66675</xdr:colOff>
                    <xdr:row>44</xdr:row>
                    <xdr:rowOff>47625</xdr:rowOff>
                  </from>
                  <to>
                    <xdr:col>3</xdr:col>
                    <xdr:colOff>57150</xdr:colOff>
                    <xdr:row>46</xdr:row>
                    <xdr:rowOff>38100</xdr:rowOff>
                  </to>
                </anchor>
              </controlPr>
            </control>
          </mc:Choice>
        </mc:AlternateContent>
        <mc:AlternateContent xmlns:mc="http://schemas.openxmlformats.org/markup-compatibility/2006">
          <mc:Choice Requires="x14">
            <control shapeId="124153" r:id="rId24" name="Check Box 249">
              <controlPr defaultSize="0" autoFill="0" autoLine="0" autoPict="0">
                <anchor moveWithCells="1">
                  <from>
                    <xdr:col>2</xdr:col>
                    <xdr:colOff>66675</xdr:colOff>
                    <xdr:row>46</xdr:row>
                    <xdr:rowOff>57150</xdr:rowOff>
                  </from>
                  <to>
                    <xdr:col>3</xdr:col>
                    <xdr:colOff>57150</xdr:colOff>
                    <xdr:row>48</xdr:row>
                    <xdr:rowOff>38100</xdr:rowOff>
                  </to>
                </anchor>
              </controlPr>
            </control>
          </mc:Choice>
        </mc:AlternateContent>
        <mc:AlternateContent xmlns:mc="http://schemas.openxmlformats.org/markup-compatibility/2006">
          <mc:Choice Requires="x14">
            <control shapeId="124900" r:id="rId25" name="Drop Down 996">
              <controlPr defaultSize="0" autoLine="0" autoPict="0">
                <anchor moveWithCells="1">
                  <from>
                    <xdr:col>1</xdr:col>
                    <xdr:colOff>19050</xdr:colOff>
                    <xdr:row>61</xdr:row>
                    <xdr:rowOff>0</xdr:rowOff>
                  </from>
                  <to>
                    <xdr:col>3</xdr:col>
                    <xdr:colOff>1000125</xdr:colOff>
                    <xdr:row>62</xdr:row>
                    <xdr:rowOff>47625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P64"/>
  <sheetViews>
    <sheetView zoomScaleNormal="100" workbookViewId="0">
      <selection activeCell="B5" sqref="B5:B43"/>
    </sheetView>
  </sheetViews>
  <sheetFormatPr defaultRowHeight="12" x14ac:dyDescent="0.2"/>
  <cols>
    <col min="1" max="1" width="2.7109375" style="6" customWidth="1"/>
    <col min="2" max="2" width="25.42578125" style="6" customWidth="1"/>
    <col min="3" max="3" width="24.7109375" style="6" customWidth="1"/>
    <col min="4" max="4" width="0.85546875" style="6" customWidth="1"/>
    <col min="5" max="5" width="21" style="235" customWidth="1"/>
    <col min="6" max="6" width="0.85546875" style="6" customWidth="1"/>
    <col min="7" max="7" width="12" style="235" customWidth="1"/>
    <col min="8" max="8" width="0.85546875" style="6" customWidth="1"/>
    <col min="9" max="9" width="5.42578125" style="6" customWidth="1"/>
    <col min="10" max="10" width="2.7109375" style="6" customWidth="1"/>
    <col min="11" max="11" width="9.140625" style="6" customWidth="1"/>
    <col min="12" max="12" width="9.140625" style="6" hidden="1" customWidth="1"/>
    <col min="13" max="13" width="9.140625" style="505" hidden="1" customWidth="1"/>
    <col min="14" max="15" width="9.140625" style="6" hidden="1" customWidth="1"/>
    <col min="16" max="16384" width="9.140625" style="6"/>
  </cols>
  <sheetData>
    <row r="1" spans="1:13" s="128" customFormat="1" ht="15" customHeight="1" x14ac:dyDescent="0.2">
      <c r="A1" s="732" t="str">
        <f>"Section B: "&amp;Submission!C19&amp;" Emissions, Production and Emissions Intensity Information (continued)"</f>
        <v>Section B:  Emissions, Production and Emissions Intensity Information (continued)</v>
      </c>
      <c r="B1" s="728"/>
      <c r="C1" s="728"/>
      <c r="D1" s="728"/>
      <c r="E1" s="728"/>
      <c r="F1" s="728"/>
      <c r="G1" s="728"/>
      <c r="H1" s="728"/>
      <c r="I1" s="728"/>
      <c r="J1" s="729"/>
      <c r="K1" s="206"/>
      <c r="L1" s="206"/>
      <c r="M1" s="501"/>
    </row>
    <row r="2" spans="1:13" s="128" customFormat="1" ht="3.95" customHeight="1" x14ac:dyDescent="0.2">
      <c r="A2" s="62"/>
      <c r="B2" s="107"/>
      <c r="C2" s="107"/>
      <c r="D2" s="107"/>
      <c r="E2" s="50"/>
      <c r="F2" s="107"/>
      <c r="G2" s="50"/>
      <c r="H2" s="107"/>
      <c r="I2" s="107"/>
      <c r="J2" s="106"/>
      <c r="K2" s="206"/>
      <c r="L2" s="206"/>
      <c r="M2" s="501"/>
    </row>
    <row r="3" spans="1:13" s="128" customFormat="1" ht="15" customHeight="1" x14ac:dyDescent="0.25">
      <c r="A3" s="309"/>
      <c r="B3" s="224" t="str">
        <f>Submission!C19&amp;" Cogeneration Information"</f>
        <v xml:space="preserve"> Cogeneration Information</v>
      </c>
      <c r="C3" s="224"/>
      <c r="D3" s="224"/>
      <c r="E3" s="422"/>
      <c r="F3" s="310"/>
      <c r="G3" s="310"/>
      <c r="H3" s="310"/>
      <c r="I3" s="310"/>
      <c r="J3" s="301"/>
      <c r="K3" s="206"/>
      <c r="L3" s="206"/>
      <c r="M3" s="501"/>
    </row>
    <row r="4" spans="1:13" s="128" customFormat="1" ht="6" customHeight="1" x14ac:dyDescent="0.2">
      <c r="A4" s="103"/>
      <c r="B4" s="101"/>
      <c r="C4" s="101"/>
      <c r="D4" s="101"/>
      <c r="E4" s="50"/>
      <c r="F4" s="88"/>
      <c r="G4" s="50"/>
      <c r="H4" s="88"/>
      <c r="I4" s="88"/>
      <c r="J4" s="125"/>
      <c r="K4" s="206"/>
      <c r="L4" s="206"/>
      <c r="M4" s="501"/>
    </row>
    <row r="5" spans="1:13" s="128" customFormat="1" ht="15" customHeight="1" x14ac:dyDescent="0.2">
      <c r="A5" s="103"/>
      <c r="B5" s="278"/>
      <c r="C5" s="278"/>
      <c r="D5" s="278"/>
      <c r="E5" s="423"/>
      <c r="F5" s="88"/>
      <c r="G5" s="50"/>
      <c r="H5" s="88"/>
      <c r="I5" s="88"/>
      <c r="J5" s="125"/>
      <c r="K5" s="206"/>
      <c r="L5" s="206"/>
      <c r="M5" s="501" t="b">
        <v>1</v>
      </c>
    </row>
    <row r="6" spans="1:13" s="128" customFormat="1" ht="21" customHeight="1" x14ac:dyDescent="0.2">
      <c r="A6" s="103"/>
      <c r="B6" s="124"/>
      <c r="C6" s="124"/>
      <c r="D6" s="124"/>
      <c r="E6" s="283"/>
      <c r="F6" s="130"/>
      <c r="G6" s="283"/>
      <c r="H6" s="130"/>
      <c r="I6" s="130"/>
      <c r="J6" s="125"/>
      <c r="K6" s="206"/>
      <c r="L6" s="206"/>
      <c r="M6" s="501"/>
    </row>
    <row r="7" spans="1:13" ht="15" customHeight="1" x14ac:dyDescent="0.2">
      <c r="A7" s="89"/>
      <c r="B7" s="280" t="str">
        <f>Submission!C15&amp;" GHG Emissions (Cogen)"</f>
        <v xml:space="preserve"> GHG Emissions (Cogen)</v>
      </c>
      <c r="C7" s="280"/>
      <c r="D7" s="280"/>
      <c r="E7" s="424"/>
      <c r="F7" s="88"/>
      <c r="G7" s="50"/>
      <c r="H7" s="88"/>
      <c r="I7" s="88"/>
      <c r="J7" s="125"/>
    </row>
    <row r="8" spans="1:13" ht="15" customHeight="1" x14ac:dyDescent="0.2">
      <c r="A8" s="89"/>
      <c r="B8" s="27" t="s">
        <v>39</v>
      </c>
      <c r="C8" s="27"/>
      <c r="D8" s="52"/>
      <c r="E8" s="609"/>
      <c r="G8" s="86" t="s">
        <v>473</v>
      </c>
      <c r="H8" s="50"/>
      <c r="I8" s="50"/>
      <c r="J8" s="125"/>
    </row>
    <row r="9" spans="1:13" s="128" customFormat="1" ht="8.1" customHeight="1" x14ac:dyDescent="0.2">
      <c r="A9" s="103"/>
      <c r="B9" s="97"/>
      <c r="C9" s="49"/>
      <c r="D9" s="49"/>
      <c r="E9" s="411"/>
      <c r="G9" s="49"/>
      <c r="H9" s="49"/>
      <c r="I9" s="49"/>
      <c r="J9" s="125"/>
      <c r="K9" s="206"/>
      <c r="L9" s="206"/>
      <c r="M9" s="501"/>
    </row>
    <row r="10" spans="1:13" ht="15" customHeight="1" x14ac:dyDescent="0.2">
      <c r="A10" s="89"/>
      <c r="B10" s="608" t="s">
        <v>42</v>
      </c>
      <c r="C10" s="27"/>
      <c r="D10" s="52"/>
      <c r="E10" s="609"/>
      <c r="G10" s="86" t="s">
        <v>472</v>
      </c>
      <c r="H10" s="50"/>
      <c r="I10" s="50"/>
      <c r="J10" s="125"/>
    </row>
    <row r="11" spans="1:13" s="128" customFormat="1" ht="8.1" customHeight="1" x14ac:dyDescent="0.2">
      <c r="A11" s="103"/>
      <c r="B11" s="97"/>
      <c r="C11" s="49"/>
      <c r="D11" s="49"/>
      <c r="E11" s="411"/>
      <c r="G11" s="49"/>
      <c r="H11" s="49"/>
      <c r="I11" s="49"/>
      <c r="J11" s="125"/>
      <c r="K11" s="206"/>
      <c r="L11" s="206"/>
      <c r="M11" s="501"/>
    </row>
    <row r="12" spans="1:13" ht="15" customHeight="1" x14ac:dyDescent="0.2">
      <c r="A12" s="89"/>
      <c r="B12" s="608" t="s">
        <v>43</v>
      </c>
      <c r="C12" s="27"/>
      <c r="D12" s="52"/>
      <c r="E12" s="609"/>
      <c r="G12" s="86" t="s">
        <v>471</v>
      </c>
      <c r="H12" s="50"/>
      <c r="I12" s="50"/>
      <c r="J12" s="125"/>
    </row>
    <row r="13" spans="1:13" s="128" customFormat="1" ht="8.1" customHeight="1" x14ac:dyDescent="0.2">
      <c r="A13" s="103"/>
      <c r="B13" s="97"/>
      <c r="C13" s="49"/>
      <c r="D13" s="49"/>
      <c r="E13" s="411"/>
      <c r="G13" s="49"/>
      <c r="H13" s="49"/>
      <c r="I13" s="49"/>
      <c r="J13" s="125"/>
      <c r="K13" s="206"/>
      <c r="L13" s="206"/>
      <c r="M13" s="501"/>
    </row>
    <row r="14" spans="1:13" ht="15" customHeight="1" x14ac:dyDescent="0.2">
      <c r="A14" s="89"/>
      <c r="B14" s="50"/>
      <c r="C14" s="288" t="s">
        <v>269</v>
      </c>
      <c r="D14" s="50"/>
      <c r="E14" s="435">
        <f>E8*'Section B1'!J5+E10*'Section B1'!J7+E12*'Section B1'!J9</f>
        <v>0</v>
      </c>
      <c r="G14" s="86" t="s">
        <v>484</v>
      </c>
      <c r="H14" s="50"/>
      <c r="I14" s="50"/>
      <c r="J14" s="125"/>
    </row>
    <row r="15" spans="1:13" s="128" customFormat="1" ht="6" customHeight="1" x14ac:dyDescent="0.2">
      <c r="A15" s="103"/>
      <c r="B15" s="124"/>
      <c r="C15" s="124"/>
      <c r="D15" s="124"/>
      <c r="E15" s="283"/>
      <c r="F15" s="130"/>
      <c r="G15" s="283"/>
      <c r="H15" s="130"/>
      <c r="I15" s="130"/>
      <c r="J15" s="125"/>
      <c r="K15" s="206"/>
      <c r="L15" s="206"/>
      <c r="M15" s="501"/>
    </row>
    <row r="16" spans="1:13" s="128" customFormat="1" ht="15" customHeight="1" x14ac:dyDescent="0.2">
      <c r="A16" s="103"/>
      <c r="B16" s="281" t="str">
        <f>Submission!C19&amp;" Fuel Use Information"</f>
        <v xml:space="preserve"> Fuel Use Information</v>
      </c>
      <c r="C16" s="281"/>
      <c r="D16" s="281"/>
      <c r="E16" s="426"/>
      <c r="F16" s="88"/>
      <c r="G16" s="284"/>
      <c r="H16" s="88"/>
      <c r="I16" s="88"/>
      <c r="J16" s="125"/>
      <c r="K16" s="206"/>
      <c r="L16" s="206"/>
      <c r="M16" s="501"/>
    </row>
    <row r="17" spans="1:13" s="128" customFormat="1" ht="15" customHeight="1" x14ac:dyDescent="0.2">
      <c r="A17" s="103"/>
      <c r="B17" s="278"/>
      <c r="C17" s="278"/>
      <c r="D17" s="278"/>
      <c r="E17" s="423"/>
      <c r="F17" s="88"/>
      <c r="G17" s="284"/>
      <c r="H17" s="88"/>
      <c r="I17" s="88"/>
      <c r="J17" s="125"/>
      <c r="K17" s="206"/>
      <c r="L17" s="206"/>
      <c r="M17" s="501" t="b">
        <v>0</v>
      </c>
    </row>
    <row r="18" spans="1:13" s="236" customFormat="1" ht="12" customHeight="1" x14ac:dyDescent="0.2">
      <c r="A18" s="103"/>
      <c r="B18" s="49"/>
      <c r="C18" s="286" t="s">
        <v>145</v>
      </c>
      <c r="D18" s="49"/>
      <c r="E18" s="289" t="s">
        <v>92</v>
      </c>
      <c r="F18" s="49"/>
      <c r="G18" s="84" t="s">
        <v>91</v>
      </c>
      <c r="H18" s="49"/>
      <c r="I18" s="84"/>
      <c r="J18" s="125"/>
      <c r="K18" s="279"/>
      <c r="L18" s="279"/>
      <c r="M18" s="527"/>
    </row>
    <row r="19" spans="1:13" s="128" customFormat="1" ht="15" customHeight="1" x14ac:dyDescent="0.2">
      <c r="A19" s="103"/>
      <c r="B19" s="282" t="s">
        <v>21</v>
      </c>
      <c r="C19" s="47"/>
      <c r="D19" s="49"/>
      <c r="E19" s="425"/>
      <c r="F19" s="49"/>
      <c r="G19" s="487" t="s">
        <v>24</v>
      </c>
      <c r="H19" s="49"/>
      <c r="I19" s="131"/>
      <c r="J19" s="125"/>
      <c r="K19" s="206"/>
      <c r="L19" s="206"/>
      <c r="M19" s="501"/>
    </row>
    <row r="20" spans="1:13" s="128" customFormat="1" ht="8.1" customHeight="1" x14ac:dyDescent="0.2">
      <c r="A20" s="103"/>
      <c r="B20" s="97"/>
      <c r="C20" s="49"/>
      <c r="D20" s="49"/>
      <c r="E20" s="411"/>
      <c r="F20" s="49"/>
      <c r="G20" s="86"/>
      <c r="H20" s="49"/>
      <c r="I20" s="49"/>
      <c r="J20" s="125"/>
      <c r="K20" s="206"/>
      <c r="L20" s="206"/>
      <c r="M20" s="501"/>
    </row>
    <row r="21" spans="1:13" s="128" customFormat="1" ht="15" customHeight="1" x14ac:dyDescent="0.2">
      <c r="A21" s="103"/>
      <c r="B21" s="282" t="s">
        <v>21</v>
      </c>
      <c r="C21" s="47"/>
      <c r="D21" s="49"/>
      <c r="E21" s="425"/>
      <c r="F21" s="49"/>
      <c r="G21" s="487" t="s">
        <v>24</v>
      </c>
      <c r="H21" s="49"/>
      <c r="I21" s="131"/>
      <c r="J21" s="125"/>
      <c r="K21" s="206"/>
      <c r="L21" s="206"/>
      <c r="M21" s="501"/>
    </row>
    <row r="22" spans="1:13" s="128" customFormat="1" ht="8.1" customHeight="1" x14ac:dyDescent="0.2">
      <c r="A22" s="103"/>
      <c r="B22" s="97"/>
      <c r="C22" s="49"/>
      <c r="D22" s="49"/>
      <c r="E22" s="411"/>
      <c r="F22" s="49"/>
      <c r="G22" s="86"/>
      <c r="H22" s="49"/>
      <c r="I22" s="49"/>
      <c r="J22" s="125"/>
      <c r="K22" s="206"/>
      <c r="L22" s="206"/>
      <c r="M22" s="501"/>
    </row>
    <row r="23" spans="1:13" s="128" customFormat="1" ht="15" customHeight="1" x14ac:dyDescent="0.2">
      <c r="A23" s="103"/>
      <c r="B23" s="282" t="s">
        <v>21</v>
      </c>
      <c r="C23" s="47"/>
      <c r="D23" s="49"/>
      <c r="E23" s="425"/>
      <c r="F23" s="49"/>
      <c r="G23" s="487" t="s">
        <v>24</v>
      </c>
      <c r="H23" s="49"/>
      <c r="I23" s="131"/>
      <c r="J23" s="125"/>
      <c r="K23" s="206"/>
      <c r="L23" s="206"/>
      <c r="M23" s="501"/>
    </row>
    <row r="24" spans="1:13" s="236" customFormat="1" ht="8.1" customHeight="1" x14ac:dyDescent="0.2">
      <c r="A24" s="103"/>
      <c r="B24" s="49"/>
      <c r="C24" s="286"/>
      <c r="D24" s="49"/>
      <c r="E24" s="289"/>
      <c r="F24" s="49"/>
      <c r="G24" s="84"/>
      <c r="H24" s="49"/>
      <c r="I24" s="84"/>
      <c r="J24" s="125"/>
      <c r="K24" s="279"/>
      <c r="L24" s="279"/>
      <c r="M24" s="527"/>
    </row>
    <row r="25" spans="1:13" s="128" customFormat="1" ht="15" customHeight="1" x14ac:dyDescent="0.2">
      <c r="A25" s="103"/>
      <c r="B25" s="282" t="s">
        <v>21</v>
      </c>
      <c r="C25" s="47"/>
      <c r="D25" s="49"/>
      <c r="E25" s="425"/>
      <c r="F25" s="49"/>
      <c r="G25" s="487" t="s">
        <v>24</v>
      </c>
      <c r="H25" s="49"/>
      <c r="I25" s="131"/>
      <c r="J25" s="125"/>
      <c r="K25" s="206"/>
      <c r="L25" s="206"/>
      <c r="M25" s="501"/>
    </row>
    <row r="26" spans="1:13" s="128" customFormat="1" ht="8.1" customHeight="1" x14ac:dyDescent="0.2">
      <c r="A26" s="103"/>
      <c r="B26" s="97"/>
      <c r="C26" s="49"/>
      <c r="D26" s="49"/>
      <c r="E26" s="411"/>
      <c r="F26" s="49"/>
      <c r="G26" s="86"/>
      <c r="H26" s="49"/>
      <c r="I26" s="49"/>
      <c r="J26" s="125"/>
      <c r="K26" s="206"/>
      <c r="L26" s="206"/>
      <c r="M26" s="501"/>
    </row>
    <row r="27" spans="1:13" s="128" customFormat="1" ht="15" customHeight="1" x14ac:dyDescent="0.2">
      <c r="A27" s="103"/>
      <c r="B27" s="282" t="s">
        <v>21</v>
      </c>
      <c r="C27" s="47"/>
      <c r="D27" s="49"/>
      <c r="E27" s="425"/>
      <c r="F27" s="49"/>
      <c r="G27" s="487" t="s">
        <v>24</v>
      </c>
      <c r="H27" s="49"/>
      <c r="I27" s="131"/>
      <c r="J27" s="125"/>
      <c r="K27" s="206"/>
      <c r="L27" s="206"/>
      <c r="M27" s="501"/>
    </row>
    <row r="28" spans="1:13" s="128" customFormat="1" ht="8.1" customHeight="1" x14ac:dyDescent="0.2">
      <c r="A28" s="103"/>
      <c r="B28" s="97"/>
      <c r="C28" s="49"/>
      <c r="D28" s="49"/>
      <c r="E28" s="411"/>
      <c r="F28" s="49"/>
      <c r="G28" s="86"/>
      <c r="H28" s="49"/>
      <c r="I28" s="49"/>
      <c r="J28" s="125"/>
      <c r="K28" s="206"/>
      <c r="L28" s="206"/>
      <c r="M28" s="501"/>
    </row>
    <row r="29" spans="1:13" s="128" customFormat="1" ht="15" customHeight="1" x14ac:dyDescent="0.2">
      <c r="A29" s="103"/>
      <c r="B29" s="282" t="s">
        <v>21</v>
      </c>
      <c r="C29" s="47"/>
      <c r="D29" s="49"/>
      <c r="E29" s="425"/>
      <c r="F29" s="49"/>
      <c r="G29" s="487" t="s">
        <v>24</v>
      </c>
      <c r="H29" s="49"/>
      <c r="I29" s="131"/>
      <c r="J29" s="125"/>
      <c r="K29" s="206"/>
      <c r="L29" s="206"/>
      <c r="M29" s="501"/>
    </row>
    <row r="30" spans="1:13" ht="6" customHeight="1" x14ac:dyDescent="0.2">
      <c r="A30" s="89"/>
      <c r="B30" s="130"/>
      <c r="C30" s="130"/>
      <c r="D30" s="130"/>
      <c r="E30" s="283"/>
      <c r="F30" s="130"/>
      <c r="G30" s="283"/>
      <c r="H30" s="130"/>
      <c r="I30" s="130"/>
      <c r="J30" s="125"/>
    </row>
    <row r="31" spans="1:13" s="128" customFormat="1" ht="12" customHeight="1" x14ac:dyDescent="0.2">
      <c r="A31" s="103"/>
      <c r="B31" s="281" t="str">
        <f>Submission!C19&amp;" Heat"</f>
        <v xml:space="preserve"> Heat</v>
      </c>
      <c r="C31" s="281"/>
      <c r="D31" s="281"/>
      <c r="E31" s="426"/>
      <c r="F31" s="88"/>
      <c r="G31" s="50"/>
      <c r="H31" s="88"/>
      <c r="I31" s="88"/>
      <c r="J31" s="125"/>
      <c r="K31" s="206"/>
      <c r="L31" s="206"/>
      <c r="M31" s="501"/>
    </row>
    <row r="32" spans="1:13" s="236" customFormat="1" ht="12" customHeight="1" x14ac:dyDescent="0.2">
      <c r="A32" s="103"/>
      <c r="B32" s="49"/>
      <c r="C32" s="49"/>
      <c r="D32" s="49"/>
      <c r="E32" s="289" t="s">
        <v>92</v>
      </c>
      <c r="F32" s="49"/>
      <c r="G32" s="84" t="s">
        <v>91</v>
      </c>
      <c r="H32" s="290"/>
      <c r="I32" s="290"/>
      <c r="J32" s="125"/>
      <c r="K32" s="279"/>
      <c r="L32" s="279"/>
      <c r="M32" s="527"/>
    </row>
    <row r="33" spans="1:13" ht="15" customHeight="1" x14ac:dyDescent="0.2">
      <c r="A33" s="89"/>
      <c r="B33" s="49"/>
      <c r="C33" s="287" t="s">
        <v>264</v>
      </c>
      <c r="D33" s="287"/>
      <c r="E33" s="425"/>
      <c r="F33" s="49"/>
      <c r="G33" s="86" t="s">
        <v>146</v>
      </c>
      <c r="H33" s="290"/>
      <c r="I33" s="290"/>
      <c r="J33" s="125"/>
    </row>
    <row r="34" spans="1:13" ht="6" customHeight="1" x14ac:dyDescent="0.2">
      <c r="A34" s="89"/>
      <c r="B34" s="49"/>
      <c r="C34" s="287"/>
      <c r="D34" s="287"/>
      <c r="E34" s="411"/>
      <c r="F34" s="49"/>
      <c r="G34" s="86"/>
      <c r="H34" s="97"/>
      <c r="I34" s="49"/>
      <c r="J34" s="125"/>
    </row>
    <row r="35" spans="1:13" ht="15" customHeight="1" x14ac:dyDescent="0.2">
      <c r="A35" s="89"/>
      <c r="B35" s="49"/>
      <c r="C35" s="287" t="s">
        <v>273</v>
      </c>
      <c r="D35" s="287"/>
      <c r="E35" s="435">
        <f>E33/0.8</f>
        <v>0</v>
      </c>
      <c r="F35" s="49"/>
      <c r="G35" s="86" t="s">
        <v>146</v>
      </c>
      <c r="H35" s="290"/>
      <c r="I35" s="290"/>
      <c r="J35" s="125"/>
    </row>
    <row r="36" spans="1:13" ht="6" customHeight="1" x14ac:dyDescent="0.2">
      <c r="A36" s="89"/>
      <c r="B36" s="49"/>
      <c r="C36" s="287"/>
      <c r="D36" s="287"/>
      <c r="E36" s="411"/>
      <c r="F36" s="49"/>
      <c r="G36" s="86"/>
      <c r="H36" s="97"/>
      <c r="I36" s="49"/>
      <c r="J36" s="125"/>
    </row>
    <row r="37" spans="1:13" ht="15" customHeight="1" x14ac:dyDescent="0.2">
      <c r="A37" s="89"/>
      <c r="B37" s="49"/>
      <c r="C37" s="287" t="s">
        <v>392</v>
      </c>
      <c r="D37" s="27"/>
      <c r="E37" s="425"/>
      <c r="F37" s="49"/>
      <c r="G37" s="228"/>
      <c r="H37" s="290"/>
      <c r="I37" s="290"/>
      <c r="J37" s="125"/>
    </row>
    <row r="38" spans="1:13" ht="6" customHeight="1" x14ac:dyDescent="0.2">
      <c r="A38" s="89"/>
      <c r="B38" s="49"/>
      <c r="C38" s="287"/>
      <c r="D38" s="287"/>
      <c r="E38" s="411"/>
      <c r="F38" s="49"/>
      <c r="G38" s="86"/>
      <c r="H38" s="97"/>
      <c r="I38" s="49"/>
      <c r="J38" s="125"/>
    </row>
    <row r="39" spans="1:13" ht="15" customHeight="1" x14ac:dyDescent="0.2">
      <c r="A39" s="89"/>
      <c r="B39" s="49"/>
      <c r="C39" s="287" t="s">
        <v>28</v>
      </c>
      <c r="D39" s="27"/>
      <c r="E39" s="610">
        <f>IFERROR(E14*E35/(E19+E21+E23+E25+E27+E29),)</f>
        <v>0</v>
      </c>
      <c r="F39" s="49"/>
      <c r="G39" s="86" t="s">
        <v>485</v>
      </c>
      <c r="H39" s="290"/>
      <c r="I39" s="290"/>
      <c r="J39" s="125"/>
    </row>
    <row r="40" spans="1:13" ht="12" customHeight="1" x14ac:dyDescent="0.2">
      <c r="A40" s="89"/>
      <c r="B40" s="130"/>
      <c r="C40" s="130"/>
      <c r="D40" s="130"/>
      <c r="E40" s="283"/>
      <c r="F40" s="130"/>
      <c r="G40" s="283"/>
      <c r="H40" s="130"/>
      <c r="I40" s="130"/>
      <c r="J40" s="125"/>
    </row>
    <row r="41" spans="1:13" s="128" customFormat="1" ht="12" customHeight="1" x14ac:dyDescent="0.2">
      <c r="A41" s="103"/>
      <c r="B41" s="281" t="str">
        <f>Submission!C19&amp;" Electricity"</f>
        <v xml:space="preserve"> Electricity</v>
      </c>
      <c r="C41" s="281"/>
      <c r="D41" s="281"/>
      <c r="E41" s="426"/>
      <c r="F41" s="88"/>
      <c r="G41" s="50"/>
      <c r="H41" s="88"/>
      <c r="I41" s="88"/>
      <c r="J41" s="125"/>
      <c r="K41" s="206"/>
      <c r="L41" s="206"/>
      <c r="M41" s="501"/>
    </row>
    <row r="42" spans="1:13" s="128" customFormat="1" ht="12" customHeight="1" x14ac:dyDescent="0.2">
      <c r="A42" s="103"/>
      <c r="B42" s="49"/>
      <c r="C42" s="49"/>
      <c r="D42" s="49"/>
      <c r="E42" s="289" t="s">
        <v>92</v>
      </c>
      <c r="F42" s="49"/>
      <c r="G42" s="84" t="s">
        <v>91</v>
      </c>
      <c r="H42" s="290"/>
      <c r="I42" s="290"/>
      <c r="J42" s="125"/>
      <c r="K42" s="206"/>
      <c r="L42" s="206"/>
      <c r="M42" s="501"/>
    </row>
    <row r="43" spans="1:13" s="128" customFormat="1" ht="15" customHeight="1" x14ac:dyDescent="0.2">
      <c r="A43" s="89"/>
      <c r="B43" s="49"/>
      <c r="C43" s="287" t="s">
        <v>318</v>
      </c>
      <c r="D43" s="49"/>
      <c r="E43" s="425"/>
      <c r="F43" s="49"/>
      <c r="G43" s="86" t="s">
        <v>179</v>
      </c>
      <c r="H43" s="290"/>
      <c r="I43" s="290"/>
      <c r="J43" s="125"/>
      <c r="K43" s="206"/>
      <c r="L43" s="206"/>
      <c r="M43" s="501"/>
    </row>
    <row r="44" spans="1:13" ht="6" customHeight="1" x14ac:dyDescent="0.2">
      <c r="A44" s="89"/>
      <c r="B44" s="49"/>
      <c r="C44" s="287"/>
      <c r="D44" s="287"/>
      <c r="E44" s="411"/>
      <c r="F44" s="49"/>
      <c r="G44" s="86"/>
      <c r="H44" s="97"/>
      <c r="I44" s="49"/>
      <c r="J44" s="125"/>
    </row>
    <row r="45" spans="1:13" ht="15" customHeight="1" x14ac:dyDescent="0.2">
      <c r="A45" s="89"/>
      <c r="B45" s="49"/>
      <c r="C45" s="287" t="s">
        <v>22</v>
      </c>
      <c r="D45" s="49"/>
      <c r="E45" s="435">
        <f>E43*0.418</f>
        <v>0</v>
      </c>
      <c r="F45" s="49"/>
      <c r="G45" s="86" t="s">
        <v>485</v>
      </c>
      <c r="H45" s="290"/>
      <c r="I45" s="290"/>
      <c r="J45" s="125"/>
    </row>
    <row r="46" spans="1:13" ht="15" customHeight="1" x14ac:dyDescent="0.2">
      <c r="A46" s="89"/>
      <c r="B46" s="84"/>
      <c r="C46" s="282" t="s">
        <v>391</v>
      </c>
      <c r="D46" s="49"/>
      <c r="E46" s="411"/>
      <c r="F46" s="49"/>
      <c r="G46" s="86"/>
      <c r="H46" s="49"/>
      <c r="I46" s="49"/>
      <c r="J46" s="125"/>
    </row>
    <row r="47" spans="1:13" ht="6" customHeight="1" x14ac:dyDescent="0.2">
      <c r="A47" s="89"/>
      <c r="B47" s="49"/>
      <c r="C47" s="287"/>
      <c r="D47" s="287"/>
      <c r="E47" s="411"/>
      <c r="F47" s="49"/>
      <c r="G47" s="86"/>
      <c r="H47" s="49"/>
      <c r="I47" s="49"/>
      <c r="J47" s="125"/>
    </row>
    <row r="48" spans="1:13" ht="15" customHeight="1" x14ac:dyDescent="0.2">
      <c r="A48" s="89"/>
      <c r="B48" s="49"/>
      <c r="C48" s="287" t="s">
        <v>359</v>
      </c>
      <c r="D48" s="49"/>
      <c r="E48" s="435">
        <f>E14-E39</f>
        <v>0</v>
      </c>
      <c r="F48" s="49"/>
      <c r="G48" s="86" t="s">
        <v>485</v>
      </c>
      <c r="H48" s="290"/>
      <c r="I48" s="290"/>
      <c r="J48" s="125"/>
    </row>
    <row r="49" spans="1:16" ht="6" customHeight="1" x14ac:dyDescent="0.2">
      <c r="A49" s="89"/>
      <c r="B49" s="49"/>
      <c r="C49" s="282"/>
      <c r="D49" s="49"/>
      <c r="E49" s="411"/>
      <c r="F49" s="49"/>
      <c r="G49" s="86"/>
      <c r="H49" s="49"/>
      <c r="I49" s="49"/>
      <c r="J49" s="125"/>
    </row>
    <row r="50" spans="1:16" ht="15" customHeight="1" x14ac:dyDescent="0.2">
      <c r="A50" s="89"/>
      <c r="B50" s="49"/>
      <c r="C50" s="287" t="s">
        <v>274</v>
      </c>
      <c r="D50" s="49"/>
      <c r="E50" s="435">
        <f>IF(ISERR(E48/E43),0,E48/E43)</f>
        <v>0</v>
      </c>
      <c r="F50" s="49"/>
      <c r="G50" s="86" t="s">
        <v>486</v>
      </c>
      <c r="H50" s="290"/>
      <c r="I50" s="290"/>
      <c r="J50" s="125"/>
    </row>
    <row r="51" spans="1:16" ht="12" customHeight="1" x14ac:dyDescent="0.2">
      <c r="A51" s="89"/>
      <c r="B51" s="130"/>
      <c r="C51" s="130"/>
      <c r="D51" s="130"/>
      <c r="E51" s="283"/>
      <c r="F51" s="130"/>
      <c r="G51" s="283"/>
      <c r="H51" s="130"/>
      <c r="I51" s="130"/>
      <c r="J51" s="125"/>
    </row>
    <row r="52" spans="1:16" ht="12" customHeight="1" x14ac:dyDescent="0.2">
      <c r="A52" s="23"/>
      <c r="B52" s="281" t="s">
        <v>189</v>
      </c>
      <c r="C52" s="281"/>
      <c r="D52" s="281"/>
      <c r="E52" s="426"/>
      <c r="F52" s="27"/>
      <c r="G52" s="50"/>
      <c r="H52" s="27"/>
      <c r="I52" s="27"/>
      <c r="J52" s="28"/>
    </row>
    <row r="53" spans="1:16" ht="12" customHeight="1" x14ac:dyDescent="0.2">
      <c r="A53" s="23"/>
      <c r="B53" s="50"/>
      <c r="C53" s="50"/>
      <c r="D53" s="50"/>
      <c r="E53" s="289" t="s">
        <v>92</v>
      </c>
      <c r="F53" s="50"/>
      <c r="G53" s="285" t="s">
        <v>91</v>
      </c>
      <c r="H53" s="291"/>
      <c r="I53" s="291"/>
      <c r="J53" s="28"/>
    </row>
    <row r="54" spans="1:16" ht="18" customHeight="1" x14ac:dyDescent="0.2">
      <c r="A54" s="23"/>
      <c r="B54" s="50"/>
      <c r="C54" s="288" t="s">
        <v>409</v>
      </c>
      <c r="D54" s="50"/>
      <c r="E54" s="425"/>
      <c r="F54" s="50"/>
      <c r="G54" s="292" t="s">
        <v>190</v>
      </c>
      <c r="H54" s="291"/>
      <c r="I54" s="291"/>
      <c r="J54" s="28"/>
    </row>
    <row r="55" spans="1:16" ht="6" customHeight="1" x14ac:dyDescent="0.2">
      <c r="A55" s="89"/>
      <c r="B55" s="130"/>
      <c r="C55" s="130"/>
      <c r="D55" s="130"/>
      <c r="E55" s="283"/>
      <c r="F55" s="130"/>
      <c r="G55" s="283"/>
      <c r="H55" s="130"/>
      <c r="I55" s="130"/>
      <c r="J55" s="125"/>
    </row>
    <row r="56" spans="1:16" ht="12" customHeight="1" x14ac:dyDescent="0.2">
      <c r="A56" s="23"/>
      <c r="B56" s="281" t="s">
        <v>191</v>
      </c>
      <c r="C56" s="281"/>
      <c r="D56" s="281"/>
      <c r="E56" s="426"/>
      <c r="F56" s="27"/>
      <c r="G56" s="50"/>
      <c r="H56" s="27"/>
      <c r="I56" s="27"/>
      <c r="J56" s="28"/>
    </row>
    <row r="57" spans="1:16" ht="6" customHeight="1" x14ac:dyDescent="0.2">
      <c r="A57" s="23"/>
      <c r="B57" s="27"/>
      <c r="C57" s="27"/>
      <c r="D57" s="27"/>
      <c r="E57" s="50"/>
      <c r="F57" s="27"/>
      <c r="G57" s="50"/>
      <c r="H57" s="27"/>
      <c r="I57" s="27"/>
      <c r="J57" s="28"/>
    </row>
    <row r="58" spans="1:16" ht="12.75" customHeight="1" x14ac:dyDescent="0.2">
      <c r="A58" s="23"/>
      <c r="B58" s="830" t="s">
        <v>458</v>
      </c>
      <c r="C58" s="830"/>
      <c r="D58" s="830"/>
      <c r="E58" s="830"/>
      <c r="F58" s="830"/>
      <c r="G58" s="830"/>
      <c r="H58" s="830"/>
      <c r="I58" s="830"/>
      <c r="J58" s="28"/>
    </row>
    <row r="59" spans="1:16" ht="12.75" customHeight="1" x14ac:dyDescent="0.2">
      <c r="A59" s="23"/>
      <c r="B59" s="829" t="s">
        <v>271</v>
      </c>
      <c r="C59" s="829"/>
      <c r="D59" s="829"/>
      <c r="E59" s="829"/>
      <c r="F59" s="829"/>
      <c r="G59" s="829"/>
      <c r="H59" s="829"/>
      <c r="I59" s="829"/>
      <c r="J59" s="28"/>
    </row>
    <row r="60" spans="1:16" ht="24.75" customHeight="1" x14ac:dyDescent="0.2">
      <c r="A60" s="23"/>
      <c r="B60" s="829" t="s">
        <v>272</v>
      </c>
      <c r="C60" s="829"/>
      <c r="D60" s="829"/>
      <c r="E60" s="829"/>
      <c r="F60" s="829"/>
      <c r="G60" s="829"/>
      <c r="H60" s="829"/>
      <c r="I60" s="829"/>
      <c r="J60" s="28"/>
    </row>
    <row r="61" spans="1:16" ht="12.75" customHeight="1" x14ac:dyDescent="0.2">
      <c r="A61" s="23"/>
      <c r="B61" s="829" t="s">
        <v>270</v>
      </c>
      <c r="C61" s="829"/>
      <c r="D61" s="829"/>
      <c r="E61" s="829"/>
      <c r="F61" s="829"/>
      <c r="G61" s="829"/>
      <c r="H61" s="829"/>
      <c r="I61" s="829"/>
      <c r="J61" s="28"/>
    </row>
    <row r="62" spans="1:16" ht="5.25" customHeight="1" x14ac:dyDescent="0.25">
      <c r="A62" s="23"/>
      <c r="B62" s="155"/>
      <c r="C62" s="155"/>
      <c r="D62" s="155"/>
      <c r="E62" s="427"/>
      <c r="F62" s="154"/>
      <c r="G62" s="53"/>
      <c r="H62" s="154"/>
      <c r="I62" s="485"/>
      <c r="J62" s="28"/>
    </row>
    <row r="63" spans="1:16" ht="13.5" thickBot="1" x14ac:dyDescent="0.25">
      <c r="A63" s="121"/>
      <c r="B63" s="653" t="str">
        <f>LEFT(CONCATENATE(Submission!$C$19," - ", 'Section A1'!$B$5),95)</f>
        <v xml:space="preserve"> - </v>
      </c>
      <c r="C63" s="654"/>
      <c r="D63" s="654"/>
      <c r="E63" s="654"/>
      <c r="F63" s="654"/>
      <c r="G63" s="654"/>
      <c r="H63" s="654"/>
      <c r="I63" s="655"/>
      <c r="J63" s="248"/>
      <c r="L63" s="631"/>
      <c r="M63" s="248"/>
      <c r="P63" s="505"/>
    </row>
    <row r="64" spans="1:16" ht="3" customHeight="1" x14ac:dyDescent="0.2"/>
  </sheetData>
  <sheetProtection password="EBAD" sheet="1"/>
  <mergeCells count="5">
    <mergeCell ref="A1:J1"/>
    <mergeCell ref="B58:I58"/>
    <mergeCell ref="B59:I59"/>
    <mergeCell ref="B60:I60"/>
    <mergeCell ref="B61:I61"/>
  </mergeCells>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9505" r:id="rId4" name="Check Box 1">
              <controlPr defaultSize="0" autoFill="0" autoLine="0" autoPict="0">
                <anchor moveWithCells="1">
                  <from>
                    <xdr:col>1</xdr:col>
                    <xdr:colOff>0</xdr:colOff>
                    <xdr:row>16</xdr:row>
                    <xdr:rowOff>0</xdr:rowOff>
                  </from>
                  <to>
                    <xdr:col>2</xdr:col>
                    <xdr:colOff>495300</xdr:colOff>
                    <xdr:row>17</xdr:row>
                    <xdr:rowOff>47625</xdr:rowOff>
                  </to>
                </anchor>
              </controlPr>
            </control>
          </mc:Choice>
        </mc:AlternateContent>
        <mc:AlternateContent xmlns:mc="http://schemas.openxmlformats.org/markup-compatibility/2006">
          <mc:Choice Requires="x14">
            <control shapeId="149506" r:id="rId5" name="Check Box 2">
              <controlPr defaultSize="0" autoFill="0" autoLine="0" autoPict="0">
                <anchor moveWithCells="1">
                  <from>
                    <xdr:col>1</xdr:col>
                    <xdr:colOff>0</xdr:colOff>
                    <xdr:row>3</xdr:row>
                    <xdr:rowOff>57150</xdr:rowOff>
                  </from>
                  <to>
                    <xdr:col>2</xdr:col>
                    <xdr:colOff>1209675</xdr:colOff>
                    <xdr:row>5</xdr:row>
                    <xdr:rowOff>9525</xdr:rowOff>
                  </to>
                </anchor>
              </controlPr>
            </control>
          </mc:Choice>
        </mc:AlternateContent>
        <mc:AlternateContent xmlns:mc="http://schemas.openxmlformats.org/markup-compatibility/2006">
          <mc:Choice Requires="x14">
            <control shapeId="149507" r:id="rId6" name="Check Box 3">
              <controlPr defaultSize="0" autoFill="0" autoLine="0" autoPict="0">
                <anchor moveWithCells="1">
                  <from>
                    <xdr:col>1</xdr:col>
                    <xdr:colOff>0</xdr:colOff>
                    <xdr:row>5</xdr:row>
                    <xdr:rowOff>0</xdr:rowOff>
                  </from>
                  <to>
                    <xdr:col>6</xdr:col>
                    <xdr:colOff>628650</xdr:colOff>
                    <xdr:row>5</xdr:row>
                    <xdr:rowOff>238125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54"/>
  <sheetViews>
    <sheetView zoomScaleNormal="100" workbookViewId="0">
      <selection activeCell="B5" sqref="B5:B43"/>
    </sheetView>
  </sheetViews>
  <sheetFormatPr defaultRowHeight="11.25" x14ac:dyDescent="0.2"/>
  <cols>
    <col min="1" max="1" width="2.7109375" style="6" customWidth="1"/>
    <col min="2" max="2" width="35.140625" style="6" customWidth="1"/>
    <col min="3" max="3" width="19.5703125" style="6" customWidth="1"/>
    <col min="4" max="4" width="36.42578125" style="22" customWidth="1"/>
    <col min="5" max="5" width="2.7109375" style="6" customWidth="1"/>
    <col min="6" max="16384" width="9.140625" style="6"/>
  </cols>
  <sheetData>
    <row r="1" spans="1:5" s="128" customFormat="1" ht="15" customHeight="1" x14ac:dyDescent="0.2">
      <c r="A1" s="732" t="str">
        <f>"Section B: "&amp;Submission!C19&amp;" Emissions, Production and Emissions Intensity Information (continued)"</f>
        <v>Section B:  Emissions, Production and Emissions Intensity Information (continued)</v>
      </c>
      <c r="B1" s="728"/>
      <c r="C1" s="728"/>
      <c r="D1" s="728"/>
      <c r="E1" s="729"/>
    </row>
    <row r="2" spans="1:5" ht="6" customHeight="1" x14ac:dyDescent="0.2">
      <c r="A2" s="23"/>
      <c r="B2" s="57"/>
      <c r="C2" s="57"/>
      <c r="D2" s="34"/>
      <c r="E2" s="28"/>
    </row>
    <row r="3" spans="1:5" s="12" customFormat="1" ht="15" customHeight="1" x14ac:dyDescent="0.2">
      <c r="A3" s="23"/>
      <c r="B3" s="243" t="str">
        <f>Submission!C19&amp;" Total Direct Emissions by Gas Type"</f>
        <v xml:space="preserve"> Total Direct Emissions by Gas Type</v>
      </c>
      <c r="C3" s="88"/>
      <c r="D3" s="88"/>
      <c r="E3" s="28"/>
    </row>
    <row r="4" spans="1:5" s="12" customFormat="1" ht="15" customHeight="1" x14ac:dyDescent="0.2">
      <c r="A4" s="23"/>
      <c r="B4" s="36"/>
      <c r="C4" s="93" t="s">
        <v>487</v>
      </c>
      <c r="D4" s="136"/>
      <c r="E4" s="28"/>
    </row>
    <row r="5" spans="1:5" ht="15" customHeight="1" x14ac:dyDescent="0.2">
      <c r="A5" s="23"/>
      <c r="B5" s="273" t="s">
        <v>128</v>
      </c>
      <c r="C5" s="416">
        <f>SUM('Section B1 (3)'!L5,'Section B1 (3)'!L13,'Section B1 (3)'!L23,'Section B1 (3)'!L31,'Section B1 (3)'!L39,'Section B1 (3)'!L47,'Section B1 (3)'!L55,'Section B1 (3)'!L63,'Section B4 (3)'!N7,'Section B4 (3)'!N11)</f>
        <v>0</v>
      </c>
      <c r="D5" s="27"/>
      <c r="E5" s="28"/>
    </row>
    <row r="6" spans="1:5" ht="8.1" customHeight="1" x14ac:dyDescent="0.2">
      <c r="A6" s="23"/>
      <c r="B6" s="274"/>
      <c r="C6" s="27"/>
      <c r="D6" s="27"/>
      <c r="E6" s="28"/>
    </row>
    <row r="7" spans="1:5" ht="15" customHeight="1" x14ac:dyDescent="0.2">
      <c r="A7" s="23"/>
      <c r="B7" s="273" t="s">
        <v>129</v>
      </c>
      <c r="C7" s="416">
        <f>SUM('Section B1 (3)'!L7,'Section B1 (3)'!L15,'Section B1 (3)'!L25,'Section B1 (3)'!L33,'Section B1 (3)'!L41,'Section B1 (3)'!L49,'Section B1 (3)'!L57)</f>
        <v>0</v>
      </c>
      <c r="D7" s="27"/>
      <c r="E7" s="28"/>
    </row>
    <row r="8" spans="1:5" ht="8.1" customHeight="1" x14ac:dyDescent="0.2">
      <c r="A8" s="23"/>
      <c r="B8" s="274"/>
      <c r="C8" s="27"/>
      <c r="D8" s="27"/>
      <c r="E8" s="28"/>
    </row>
    <row r="9" spans="1:5" ht="15" customHeight="1" x14ac:dyDescent="0.2">
      <c r="A9" s="23"/>
      <c r="B9" s="273" t="s">
        <v>130</v>
      </c>
      <c r="C9" s="416">
        <f>SUM('Section B1 (3)'!L9,'Section B1 (3)'!L17,'Section B1 (3)'!L27,'Section B1 (3)'!L35,'Section B1 (3)'!L43,'Section B1 (3)'!L51,'Section B1 (3)'!L59)</f>
        <v>0</v>
      </c>
      <c r="D9" s="27"/>
      <c r="E9" s="28"/>
    </row>
    <row r="10" spans="1:5" ht="8.1" customHeight="1" x14ac:dyDescent="0.2">
      <c r="A10" s="23"/>
      <c r="B10" s="274"/>
      <c r="C10" s="27"/>
      <c r="D10" s="27"/>
      <c r="E10" s="28"/>
    </row>
    <row r="11" spans="1:5" ht="15" customHeight="1" x14ac:dyDescent="0.2">
      <c r="A11" s="23"/>
      <c r="B11" s="273" t="s">
        <v>110</v>
      </c>
      <c r="C11" s="416">
        <f>'Section B3 (3)'!L50</f>
        <v>0</v>
      </c>
      <c r="D11" s="27"/>
      <c r="E11" s="28"/>
    </row>
    <row r="12" spans="1:5" ht="8.1" customHeight="1" x14ac:dyDescent="0.2">
      <c r="A12" s="23"/>
      <c r="B12" s="274"/>
      <c r="C12" s="27"/>
      <c r="D12" s="27"/>
      <c r="E12" s="28"/>
    </row>
    <row r="13" spans="1:5" ht="15" customHeight="1" x14ac:dyDescent="0.2">
      <c r="A13" s="23"/>
      <c r="B13" s="273" t="s">
        <v>245</v>
      </c>
      <c r="C13" s="416">
        <f>'Section B3 (3)'!L52</f>
        <v>0</v>
      </c>
      <c r="D13" s="27"/>
      <c r="E13" s="28"/>
    </row>
    <row r="14" spans="1:5" ht="8.1" customHeight="1" x14ac:dyDescent="0.2">
      <c r="A14" s="23"/>
      <c r="B14" s="274"/>
      <c r="C14" s="27"/>
      <c r="D14" s="27"/>
      <c r="E14" s="28"/>
    </row>
    <row r="15" spans="1:5" ht="15" customHeight="1" x14ac:dyDescent="0.2">
      <c r="A15" s="23"/>
      <c r="B15" s="273" t="s">
        <v>246</v>
      </c>
      <c r="C15" s="416">
        <f>'Section B3 (3)'!L54</f>
        <v>0</v>
      </c>
      <c r="D15" s="27"/>
      <c r="E15" s="28"/>
    </row>
    <row r="16" spans="1:5" ht="13.5" customHeight="1" x14ac:dyDescent="0.2">
      <c r="A16" s="23"/>
      <c r="B16" s="271"/>
      <c r="C16" s="271"/>
      <c r="D16" s="272"/>
      <c r="E16" s="28"/>
    </row>
    <row r="17" spans="1:6" s="128" customFormat="1" ht="20.100000000000001" customHeight="1" x14ac:dyDescent="0.2">
      <c r="A17" s="62"/>
      <c r="B17" s="243" t="str">
        <f>Submission!C19&amp;" Total Annual Emissions Calculation"</f>
        <v xml:space="preserve"> Total Annual Emissions Calculation</v>
      </c>
      <c r="C17" s="237"/>
      <c r="D17" s="107"/>
      <c r="E17" s="106"/>
      <c r="F17" s="206"/>
    </row>
    <row r="18" spans="1:6" s="128" customFormat="1" ht="16.5" customHeight="1" x14ac:dyDescent="0.2">
      <c r="A18" s="62"/>
      <c r="B18" s="101"/>
      <c r="C18" s="93" t="s">
        <v>487</v>
      </c>
      <c r="D18" s="107"/>
      <c r="E18" s="106"/>
      <c r="F18" s="206"/>
    </row>
    <row r="19" spans="1:6" s="128" customFormat="1" ht="15" customHeight="1" x14ac:dyDescent="0.3">
      <c r="A19" s="62"/>
      <c r="B19" s="269" t="s">
        <v>125</v>
      </c>
      <c r="C19" s="416">
        <f>SUM(C5,C7,C9,C11,C13,C15)</f>
        <v>0</v>
      </c>
      <c r="D19" s="257" t="s">
        <v>249</v>
      </c>
      <c r="E19" s="106"/>
      <c r="F19" s="206"/>
    </row>
    <row r="20" spans="1:6" s="128" customFormat="1" ht="8.1" customHeight="1" x14ac:dyDescent="0.2">
      <c r="A20" s="62"/>
      <c r="B20" s="268"/>
      <c r="C20" s="107"/>
      <c r="D20" s="257"/>
      <c r="E20" s="106"/>
      <c r="F20" s="206"/>
    </row>
    <row r="21" spans="1:6" s="128" customFormat="1" ht="15" customHeight="1" x14ac:dyDescent="0.2">
      <c r="A21" s="62"/>
      <c r="B21" s="269" t="s">
        <v>243</v>
      </c>
      <c r="C21" s="416">
        <f>'Section B1 (3)'!L19+'Section B3 (3)'!J50+'Section B3 (3)'!J52+'Section B3 (3)'!J54</f>
        <v>0</v>
      </c>
      <c r="D21" s="257" t="s">
        <v>247</v>
      </c>
      <c r="E21" s="106"/>
      <c r="F21" s="206"/>
    </row>
    <row r="22" spans="1:6" s="128" customFormat="1" ht="8.1" customHeight="1" x14ac:dyDescent="0.2">
      <c r="A22" s="62"/>
      <c r="B22" s="268"/>
      <c r="C22" s="107"/>
      <c r="D22" s="257"/>
      <c r="E22" s="106"/>
      <c r="F22" s="206"/>
    </row>
    <row r="23" spans="1:6" s="128" customFormat="1" ht="15" customHeight="1" x14ac:dyDescent="0.3">
      <c r="A23" s="62"/>
      <c r="B23" s="270" t="s">
        <v>244</v>
      </c>
      <c r="C23" s="416">
        <f>SUM('Section B4 (3)'!N7,'Section B4 (3)'!N11)</f>
        <v>0</v>
      </c>
      <c r="D23" s="257" t="s">
        <v>248</v>
      </c>
      <c r="E23" s="106"/>
      <c r="F23" s="206"/>
    </row>
    <row r="24" spans="1:6" s="128" customFormat="1" ht="8.1" customHeight="1" x14ac:dyDescent="0.2">
      <c r="A24" s="62"/>
      <c r="B24" s="268"/>
      <c r="C24" s="107"/>
      <c r="D24" s="257"/>
      <c r="E24" s="106"/>
      <c r="F24" s="206"/>
    </row>
    <row r="25" spans="1:6" s="128" customFormat="1" ht="15" customHeight="1" x14ac:dyDescent="0.2">
      <c r="A25" s="62"/>
      <c r="B25" s="270" t="s">
        <v>181</v>
      </c>
      <c r="C25" s="416">
        <f>C19-C21-C23</f>
        <v>0</v>
      </c>
      <c r="D25" s="257" t="s">
        <v>236</v>
      </c>
      <c r="E25" s="106"/>
      <c r="F25" s="206"/>
    </row>
    <row r="26" spans="1:6" ht="11.25" customHeight="1" x14ac:dyDescent="0.2">
      <c r="A26" s="23"/>
      <c r="B26" s="57"/>
      <c r="C26" s="57"/>
      <c r="D26" s="109"/>
      <c r="E26" s="28"/>
    </row>
    <row r="27" spans="1:6" s="128" customFormat="1" ht="20.100000000000001" customHeight="1" x14ac:dyDescent="0.2">
      <c r="A27" s="62"/>
      <c r="B27" s="101" t="str">
        <f>Submission!C19&amp;" Cogeneration Emissions"</f>
        <v xml:space="preserve"> Cogeneration Emissions</v>
      </c>
      <c r="C27" s="107"/>
      <c r="D27" s="107"/>
      <c r="E27" s="106"/>
      <c r="F27" s="206"/>
    </row>
    <row r="28" spans="1:6" ht="15" x14ac:dyDescent="0.2">
      <c r="A28" s="23"/>
      <c r="B28" s="27"/>
      <c r="C28" s="93" t="s">
        <v>487</v>
      </c>
      <c r="D28" s="29"/>
      <c r="E28" s="28"/>
    </row>
    <row r="29" spans="1:6" s="128" customFormat="1" ht="15" customHeight="1" x14ac:dyDescent="0.3">
      <c r="A29" s="62"/>
      <c r="B29" s="269" t="s">
        <v>280</v>
      </c>
      <c r="C29" s="416">
        <f>'Section B7 (3)'!E14</f>
        <v>0</v>
      </c>
      <c r="D29" s="486"/>
      <c r="E29" s="106"/>
      <c r="F29" s="206"/>
    </row>
    <row r="30" spans="1:6" ht="8.1" customHeight="1" x14ac:dyDescent="0.2">
      <c r="A30" s="23"/>
      <c r="B30" s="27"/>
      <c r="C30" s="27"/>
      <c r="D30" s="414"/>
      <c r="E30" s="28"/>
    </row>
    <row r="31" spans="1:6" s="128" customFormat="1" ht="15" customHeight="1" x14ac:dyDescent="0.3">
      <c r="A31" s="62"/>
      <c r="B31" s="269" t="s">
        <v>279</v>
      </c>
      <c r="C31" s="416">
        <f>'Section B7 (3)'!E39</f>
        <v>0</v>
      </c>
      <c r="D31" s="486"/>
      <c r="E31" s="106"/>
      <c r="F31" s="206"/>
    </row>
    <row r="32" spans="1:6" ht="8.1" customHeight="1" x14ac:dyDescent="0.2">
      <c r="A32" s="23"/>
      <c r="B32" s="27"/>
      <c r="C32" s="27"/>
      <c r="D32" s="414"/>
      <c r="E32" s="28"/>
    </row>
    <row r="33" spans="1:6" s="128" customFormat="1" ht="15" customHeight="1" x14ac:dyDescent="0.3">
      <c r="A33" s="62"/>
      <c r="B33" s="269" t="s">
        <v>281</v>
      </c>
      <c r="C33" s="416">
        <f>'Section B7 (3)'!E45</f>
        <v>0</v>
      </c>
      <c r="D33" s="486"/>
      <c r="E33" s="106"/>
      <c r="F33" s="206"/>
    </row>
    <row r="34" spans="1:6" ht="11.25" customHeight="1" x14ac:dyDescent="0.2">
      <c r="A34" s="23"/>
      <c r="B34" s="57"/>
      <c r="C34" s="57"/>
      <c r="D34" s="109"/>
      <c r="E34" s="28"/>
    </row>
    <row r="35" spans="1:6" s="128" customFormat="1" ht="20.100000000000001" customHeight="1" x14ac:dyDescent="0.2">
      <c r="A35" s="62"/>
      <c r="B35" s="101" t="str">
        <f>Submission!C19&amp;" Total Production"</f>
        <v xml:space="preserve"> Total Production</v>
      </c>
      <c r="C35" s="107"/>
      <c r="D35" s="107"/>
      <c r="E35" s="106"/>
      <c r="F35" s="206"/>
    </row>
    <row r="36" spans="1:6" x14ac:dyDescent="0.2">
      <c r="A36" s="23"/>
      <c r="B36" s="27"/>
      <c r="C36" s="27"/>
      <c r="D36" s="29"/>
      <c r="E36" s="28"/>
    </row>
    <row r="37" spans="1:6" s="128" customFormat="1" ht="15" customHeight="1" x14ac:dyDescent="0.2">
      <c r="A37" s="62"/>
      <c r="B37" s="269" t="str">
        <f>IF(Submission!I11=2,"Total Heat Produced by Cogeneration (H)", "Production (P)")</f>
        <v>Production (P)</v>
      </c>
      <c r="C37" s="416">
        <f>IF(Submission!I11=2,'Section B7 (3)'!E33,'Section B6 (3)'!F50)</f>
        <v>0</v>
      </c>
      <c r="D37" s="563" t="str">
        <f>IF(Submission!I11=2,"GJ",IF('Section B6 (3)'!H50=0,"[production unit]",'Section B6 (3)'!H50))</f>
        <v>[production unit]</v>
      </c>
      <c r="E37" s="106"/>
      <c r="F37" s="206"/>
    </row>
    <row r="38" spans="1:6" x14ac:dyDescent="0.2">
      <c r="A38" s="23"/>
      <c r="B38" s="27"/>
      <c r="C38" s="27"/>
      <c r="D38" s="29"/>
      <c r="E38" s="28"/>
    </row>
    <row r="39" spans="1:6" x14ac:dyDescent="0.2">
      <c r="A39" s="23"/>
      <c r="B39" s="27"/>
      <c r="C39" s="27"/>
      <c r="D39" s="29"/>
      <c r="E39" s="28"/>
    </row>
    <row r="40" spans="1:6" x14ac:dyDescent="0.2">
      <c r="A40" s="23"/>
      <c r="B40" s="27"/>
      <c r="C40" s="27"/>
      <c r="D40" s="29"/>
      <c r="E40" s="28"/>
    </row>
    <row r="41" spans="1:6" x14ac:dyDescent="0.2">
      <c r="A41" s="23"/>
      <c r="B41" s="27"/>
      <c r="C41" s="27"/>
      <c r="D41" s="29"/>
      <c r="E41" s="28"/>
    </row>
    <row r="42" spans="1:6" x14ac:dyDescent="0.2">
      <c r="A42" s="23"/>
      <c r="B42" s="27"/>
      <c r="C42" s="27"/>
      <c r="D42" s="29"/>
      <c r="E42" s="28"/>
    </row>
    <row r="43" spans="1:6" x14ac:dyDescent="0.2">
      <c r="A43" s="23"/>
      <c r="B43" s="27"/>
      <c r="C43" s="27"/>
      <c r="D43" s="29"/>
      <c r="E43" s="28"/>
    </row>
    <row r="44" spans="1:6" x14ac:dyDescent="0.2">
      <c r="A44" s="23"/>
      <c r="B44" s="27"/>
      <c r="C44" s="27"/>
      <c r="D44" s="29"/>
      <c r="E44" s="28"/>
    </row>
    <row r="45" spans="1:6" x14ac:dyDescent="0.2">
      <c r="A45" s="23"/>
      <c r="B45" s="27"/>
      <c r="C45" s="27"/>
      <c r="D45" s="29"/>
      <c r="E45" s="28"/>
    </row>
    <row r="46" spans="1:6" x14ac:dyDescent="0.2">
      <c r="A46" s="23"/>
      <c r="B46" s="27"/>
      <c r="C46" s="27"/>
      <c r="D46" s="29"/>
      <c r="E46" s="28"/>
    </row>
    <row r="47" spans="1:6" x14ac:dyDescent="0.2">
      <c r="A47" s="23"/>
      <c r="B47" s="27"/>
      <c r="C47" s="27"/>
      <c r="D47" s="29"/>
      <c r="E47" s="28"/>
    </row>
    <row r="48" spans="1:6" x14ac:dyDescent="0.2">
      <c r="A48" s="23"/>
      <c r="B48" s="27"/>
      <c r="C48" s="27"/>
      <c r="D48" s="29"/>
      <c r="E48" s="28"/>
    </row>
    <row r="49" spans="1:5" x14ac:dyDescent="0.2">
      <c r="A49" s="23"/>
      <c r="B49" s="27"/>
      <c r="C49" s="27"/>
      <c r="D49" s="29"/>
      <c r="E49" s="28"/>
    </row>
    <row r="50" spans="1:5" x14ac:dyDescent="0.2">
      <c r="A50" s="23"/>
      <c r="B50" s="27"/>
      <c r="C50" s="27"/>
      <c r="D50" s="29"/>
      <c r="E50" s="28"/>
    </row>
    <row r="51" spans="1:5" x14ac:dyDescent="0.2">
      <c r="A51" s="23"/>
      <c r="B51" s="27"/>
      <c r="C51" s="27"/>
      <c r="D51" s="29"/>
      <c r="E51" s="28"/>
    </row>
    <row r="52" spans="1:5" x14ac:dyDescent="0.2">
      <c r="A52" s="23"/>
      <c r="B52" s="27"/>
      <c r="C52" s="27"/>
      <c r="D52" s="29"/>
      <c r="E52" s="28"/>
    </row>
    <row r="53" spans="1:5" ht="12.75" x14ac:dyDescent="0.2">
      <c r="A53" s="23"/>
      <c r="B53" s="656" t="str">
        <f>LEFT(CONCATENATE(Submission!$C$19," - ", 'Section A1'!$B$5),95)</f>
        <v xml:space="preserve"> - </v>
      </c>
      <c r="C53" s="639"/>
      <c r="D53" s="657"/>
      <c r="E53" s="28"/>
    </row>
    <row r="54" spans="1:5" ht="12" thickBot="1" x14ac:dyDescent="0.25">
      <c r="A54" s="121"/>
      <c r="B54" s="247"/>
      <c r="C54" s="247"/>
      <c r="D54" s="42"/>
      <c r="E54" s="248"/>
    </row>
  </sheetData>
  <sheetProtection password="EBAD" sheet="1"/>
  <mergeCells count="1">
    <mergeCell ref="A1:E1"/>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dimension ref="A1:T58"/>
  <sheetViews>
    <sheetView workbookViewId="0">
      <selection activeCell="B5" sqref="B5:B43"/>
    </sheetView>
  </sheetViews>
  <sheetFormatPr defaultRowHeight="11.25" x14ac:dyDescent="0.2"/>
  <cols>
    <col min="1" max="1" width="2.85546875" style="6" customWidth="1"/>
    <col min="2" max="2" width="12.28515625" style="6" customWidth="1"/>
    <col min="3" max="3" width="1.85546875" style="6" customWidth="1"/>
    <col min="4" max="4" width="18.140625" style="6" customWidth="1"/>
    <col min="5" max="5" width="4.7109375" style="6" customWidth="1"/>
    <col min="6" max="6" width="29.7109375" style="6" customWidth="1"/>
    <col min="7" max="7" width="1.85546875" style="6" customWidth="1"/>
    <col min="8" max="8" width="14" style="249" customWidth="1"/>
    <col min="9" max="9" width="1.7109375" style="6" customWidth="1"/>
    <col min="10" max="10" width="10.85546875" style="6" customWidth="1"/>
    <col min="11" max="11" width="1.7109375" style="6" customWidth="1"/>
    <col min="12" max="12" width="9.140625" style="6" customWidth="1"/>
    <col min="13" max="13" width="9.140625" style="6" hidden="1" customWidth="1"/>
    <col min="14" max="14" width="9.140625" style="505" hidden="1" customWidth="1"/>
    <col min="15" max="19" width="9.140625" style="6" hidden="1" customWidth="1"/>
    <col min="20" max="20" width="9.140625" style="6" customWidth="1"/>
    <col min="21" max="16384" width="9.140625" style="6"/>
  </cols>
  <sheetData>
    <row r="1" spans="1:20" s="128" customFormat="1" ht="15" customHeight="1" x14ac:dyDescent="0.2">
      <c r="A1" s="732" t="str">
        <f>"Section B: "&amp;Submission!C19&amp;" Fuel usage"</f>
        <v>Section B:  Fuel usage</v>
      </c>
      <c r="B1" s="728"/>
      <c r="C1" s="728"/>
      <c r="D1" s="728"/>
      <c r="E1" s="728"/>
      <c r="F1" s="728"/>
      <c r="G1" s="728"/>
      <c r="H1" s="728"/>
      <c r="I1" s="728"/>
      <c r="J1" s="728"/>
      <c r="K1" s="729"/>
      <c r="N1" s="501"/>
    </row>
    <row r="2" spans="1:20" s="12" customFormat="1" ht="6" customHeight="1" x14ac:dyDescent="0.2">
      <c r="A2" s="23"/>
      <c r="B2" s="105"/>
      <c r="C2" s="311"/>
      <c r="D2" s="105"/>
      <c r="E2" s="311"/>
      <c r="F2" s="311"/>
      <c r="G2" s="311"/>
      <c r="H2" s="311"/>
      <c r="I2" s="311"/>
      <c r="J2" s="311"/>
      <c r="K2" s="58"/>
      <c r="N2" s="502"/>
    </row>
    <row r="3" spans="1:20" s="128" customFormat="1" ht="15.75" x14ac:dyDescent="0.25">
      <c r="A3" s="298" t="str">
        <f>Submission!C19&amp;" Fuel Usage Information"</f>
        <v xml:space="preserve"> Fuel Usage Information</v>
      </c>
      <c r="B3" s="298"/>
      <c r="C3" s="298"/>
      <c r="D3" s="298"/>
      <c r="E3" s="298"/>
      <c r="F3" s="299"/>
      <c r="G3" s="298"/>
      <c r="H3" s="300"/>
      <c r="I3" s="298"/>
      <c r="J3" s="298"/>
      <c r="K3" s="301"/>
      <c r="N3" s="501"/>
    </row>
    <row r="4" spans="1:20" s="12" customFormat="1" ht="4.5" customHeight="1" x14ac:dyDescent="0.2">
      <c r="A4" s="23"/>
      <c r="B4" s="105"/>
      <c r="C4" s="311"/>
      <c r="D4" s="105"/>
      <c r="E4" s="311"/>
      <c r="F4" s="311"/>
      <c r="G4" s="311"/>
      <c r="H4" s="311"/>
      <c r="I4" s="311"/>
      <c r="J4" s="311"/>
      <c r="K4" s="58"/>
      <c r="N4" s="502"/>
    </row>
    <row r="5" spans="1:20" s="12" customFormat="1" ht="12.75" x14ac:dyDescent="0.2">
      <c r="A5" s="295" t="s">
        <v>649</v>
      </c>
      <c r="B5" s="295"/>
      <c r="C5" s="308"/>
      <c r="D5" s="295"/>
      <c r="E5" s="308"/>
      <c r="F5" s="308"/>
      <c r="G5" s="308"/>
      <c r="H5" s="308"/>
      <c r="I5" s="308"/>
      <c r="J5" s="308"/>
      <c r="K5" s="58"/>
      <c r="N5" s="502"/>
    </row>
    <row r="6" spans="1:20" s="12" customFormat="1" ht="3" customHeight="1" x14ac:dyDescent="0.2">
      <c r="A6" s="23"/>
      <c r="B6" s="25"/>
      <c r="C6" s="25"/>
      <c r="D6" s="25"/>
      <c r="E6" s="25"/>
      <c r="F6" s="25"/>
      <c r="G6" s="25"/>
      <c r="H6" s="25"/>
      <c r="I6" s="25"/>
      <c r="J6" s="25"/>
      <c r="K6" s="28"/>
      <c r="N6" s="502"/>
    </row>
    <row r="7" spans="1:20" s="13" customFormat="1" ht="23.25" customHeight="1" x14ac:dyDescent="0.2">
      <c r="A7" s="207"/>
      <c r="B7" s="564" t="s">
        <v>647</v>
      </c>
      <c r="C7" s="37"/>
      <c r="D7" s="564" t="s">
        <v>145</v>
      </c>
      <c r="E7" s="564" t="s">
        <v>37</v>
      </c>
      <c r="F7" s="564" t="s">
        <v>565</v>
      </c>
      <c r="G7" s="37"/>
      <c r="H7" s="433" t="s">
        <v>92</v>
      </c>
      <c r="I7" s="30"/>
      <c r="J7" s="564" t="s">
        <v>91</v>
      </c>
      <c r="K7" s="565"/>
      <c r="N7" s="566"/>
    </row>
    <row r="8" spans="1:20" s="12" customFormat="1" ht="12" customHeight="1" x14ac:dyDescent="0.2">
      <c r="A8" s="23">
        <v>1</v>
      </c>
      <c r="B8" s="694"/>
      <c r="C8" s="29"/>
      <c r="D8" s="694"/>
      <c r="E8" s="494"/>
      <c r="F8" s="129"/>
      <c r="G8" s="29"/>
      <c r="H8" s="693"/>
      <c r="I8" s="27"/>
      <c r="J8" s="704" t="str">
        <f>IF(N8=TRUE, "",VLOOKUP(D8,'Section B9'!$R$8:$T$34,3,FALSE))</f>
        <v/>
      </c>
      <c r="K8" s="28"/>
      <c r="M8" s="558" t="s">
        <v>589</v>
      </c>
      <c r="N8" s="502" t="b">
        <f>D8=""</f>
        <v>1</v>
      </c>
      <c r="P8" s="558"/>
      <c r="R8" s="558" t="s">
        <v>570</v>
      </c>
      <c r="T8" s="502"/>
    </row>
    <row r="9" spans="1:20" s="12" customFormat="1" ht="5.25" customHeight="1" x14ac:dyDescent="0.2">
      <c r="A9" s="23"/>
      <c r="B9" s="56"/>
      <c r="C9" s="29"/>
      <c r="D9" s="56"/>
      <c r="E9" s="27"/>
      <c r="F9" s="27"/>
      <c r="G9" s="29"/>
      <c r="H9" s="167"/>
      <c r="I9" s="27"/>
      <c r="J9" s="27"/>
      <c r="K9" s="28"/>
      <c r="M9" s="558" t="s">
        <v>648</v>
      </c>
      <c r="N9" s="502"/>
      <c r="R9" s="558" t="s">
        <v>571</v>
      </c>
    </row>
    <row r="10" spans="1:20" s="12" customFormat="1" ht="12" customHeight="1" x14ac:dyDescent="0.2">
      <c r="A10" s="23">
        <v>2</v>
      </c>
      <c r="B10" s="694"/>
      <c r="C10" s="29"/>
      <c r="D10" s="694"/>
      <c r="E10" s="494"/>
      <c r="F10" s="129"/>
      <c r="G10" s="29"/>
      <c r="H10" s="153"/>
      <c r="I10" s="27"/>
      <c r="J10" s="704" t="str">
        <f>IF(N10=TRUE, "",VLOOKUP(D10,'Section B9'!$R$8:$T$34,3,FALSE))</f>
        <v/>
      </c>
      <c r="K10" s="28"/>
      <c r="N10" s="502" t="b">
        <f t="shared" ref="N10:N46" si="0">D10=""</f>
        <v>1</v>
      </c>
      <c r="P10" s="558"/>
      <c r="R10" s="558" t="s">
        <v>572</v>
      </c>
    </row>
    <row r="11" spans="1:20" s="12" customFormat="1" ht="5.25" customHeight="1" x14ac:dyDescent="0.2">
      <c r="A11" s="23"/>
      <c r="B11" s="56"/>
      <c r="C11" s="29"/>
      <c r="D11" s="56"/>
      <c r="E11" s="27"/>
      <c r="F11" s="27"/>
      <c r="G11" s="29"/>
      <c r="H11" s="167"/>
      <c r="I11" s="27"/>
      <c r="J11" s="27"/>
      <c r="K11" s="28"/>
      <c r="N11" s="502"/>
      <c r="P11" s="558"/>
      <c r="R11" s="558" t="s">
        <v>573</v>
      </c>
    </row>
    <row r="12" spans="1:20" s="12" customFormat="1" ht="12" customHeight="1" x14ac:dyDescent="0.2">
      <c r="A12" s="23">
        <v>3</v>
      </c>
      <c r="B12" s="694"/>
      <c r="C12" s="29"/>
      <c r="D12" s="694"/>
      <c r="E12" s="494"/>
      <c r="F12" s="129"/>
      <c r="G12" s="29"/>
      <c r="H12" s="153"/>
      <c r="I12" s="27"/>
      <c r="J12" s="704" t="str">
        <f>IF(N12=TRUE, "",VLOOKUP(D12,'Section B9'!$R$8:$T$34,3,FALSE))</f>
        <v/>
      </c>
      <c r="K12" s="28"/>
      <c r="N12" s="502" t="b">
        <f t="shared" si="0"/>
        <v>1</v>
      </c>
      <c r="R12" s="558" t="s">
        <v>574</v>
      </c>
    </row>
    <row r="13" spans="1:20" s="12" customFormat="1" ht="5.25" customHeight="1" x14ac:dyDescent="0.2">
      <c r="A13" s="23"/>
      <c r="B13" s="55"/>
      <c r="C13" s="29"/>
      <c r="D13" s="55"/>
      <c r="E13" s="27"/>
      <c r="F13" s="27"/>
      <c r="G13" s="29"/>
      <c r="H13" s="167"/>
      <c r="I13" s="27"/>
      <c r="J13" s="27"/>
      <c r="K13" s="28"/>
      <c r="N13" s="502"/>
      <c r="R13" s="558" t="s">
        <v>577</v>
      </c>
    </row>
    <row r="14" spans="1:20" s="12" customFormat="1" ht="12" customHeight="1" x14ac:dyDescent="0.2">
      <c r="A14" s="23">
        <v>4</v>
      </c>
      <c r="B14" s="694"/>
      <c r="C14" s="29"/>
      <c r="D14" s="694"/>
      <c r="E14" s="494"/>
      <c r="F14" s="129"/>
      <c r="G14" s="29"/>
      <c r="H14" s="153"/>
      <c r="I14" s="27"/>
      <c r="J14" s="704" t="str">
        <f>IF(N14=TRUE, "",VLOOKUP(D14,'Section B9'!$R$8:$T$34,3,FALSE))</f>
        <v/>
      </c>
      <c r="K14" s="28"/>
      <c r="N14" s="502" t="b">
        <f t="shared" si="0"/>
        <v>1</v>
      </c>
      <c r="R14" s="558" t="s">
        <v>575</v>
      </c>
    </row>
    <row r="15" spans="1:20" s="12" customFormat="1" ht="5.25" customHeight="1" x14ac:dyDescent="0.2">
      <c r="A15" s="23"/>
      <c r="B15" s="56"/>
      <c r="C15" s="29"/>
      <c r="D15" s="56"/>
      <c r="E15" s="27"/>
      <c r="F15" s="27"/>
      <c r="G15" s="29"/>
      <c r="H15" s="167"/>
      <c r="I15" s="27"/>
      <c r="J15" s="27"/>
      <c r="K15" s="28"/>
      <c r="N15" s="502"/>
      <c r="R15" s="558" t="s">
        <v>576</v>
      </c>
    </row>
    <row r="16" spans="1:20" s="12" customFormat="1" ht="12" customHeight="1" x14ac:dyDescent="0.2">
      <c r="A16" s="23">
        <v>5</v>
      </c>
      <c r="B16" s="694"/>
      <c r="C16" s="29"/>
      <c r="D16" s="694"/>
      <c r="E16" s="494"/>
      <c r="F16" s="129"/>
      <c r="G16" s="29"/>
      <c r="H16" s="153"/>
      <c r="I16" s="27"/>
      <c r="J16" s="704" t="str">
        <f>IF(N16=TRUE, "",VLOOKUP(D16,'Section B9'!$R$8:$T$34,3,FALSE))</f>
        <v/>
      </c>
      <c r="K16" s="28"/>
      <c r="N16" s="502" t="b">
        <f t="shared" si="0"/>
        <v>1</v>
      </c>
      <c r="R16" s="558" t="s">
        <v>578</v>
      </c>
    </row>
    <row r="17" spans="1:18" s="12" customFormat="1" ht="4.5" customHeight="1" x14ac:dyDescent="0.2">
      <c r="A17" s="23"/>
      <c r="B17" s="55"/>
      <c r="C17" s="29"/>
      <c r="D17" s="55"/>
      <c r="E17" s="27"/>
      <c r="F17" s="27"/>
      <c r="G17" s="29"/>
      <c r="H17" s="167"/>
      <c r="I17" s="27"/>
      <c r="J17" s="27"/>
      <c r="K17" s="28"/>
      <c r="N17" s="502"/>
      <c r="R17" s="558" t="s">
        <v>579</v>
      </c>
    </row>
    <row r="18" spans="1:18" s="12" customFormat="1" ht="12" customHeight="1" x14ac:dyDescent="0.2">
      <c r="A18" s="23">
        <v>6</v>
      </c>
      <c r="B18" s="694"/>
      <c r="C18" s="29"/>
      <c r="D18" s="694"/>
      <c r="E18" s="495"/>
      <c r="F18" s="129"/>
      <c r="G18" s="29"/>
      <c r="H18" s="153"/>
      <c r="I18" s="27"/>
      <c r="J18" s="704" t="str">
        <f>IF(N18=TRUE, "",VLOOKUP(D18,'Section B9'!$R$8:$T$34,3,FALSE))</f>
        <v/>
      </c>
      <c r="K18" s="28"/>
      <c r="N18" s="502" t="b">
        <f t="shared" si="0"/>
        <v>1</v>
      </c>
      <c r="P18" s="558" t="s">
        <v>566</v>
      </c>
      <c r="R18" s="558" t="s">
        <v>580</v>
      </c>
    </row>
    <row r="19" spans="1:18" s="12" customFormat="1" ht="6" customHeight="1" x14ac:dyDescent="0.2">
      <c r="A19" s="23"/>
      <c r="B19" s="56"/>
      <c r="C19" s="29"/>
      <c r="D19" s="56"/>
      <c r="E19" s="27"/>
      <c r="F19" s="27"/>
      <c r="G19" s="29"/>
      <c r="H19" s="167"/>
      <c r="I19" s="27"/>
      <c r="J19" s="27"/>
      <c r="K19" s="28"/>
      <c r="N19" s="502"/>
      <c r="P19" s="558" t="s">
        <v>568</v>
      </c>
      <c r="R19" s="558" t="s">
        <v>581</v>
      </c>
    </row>
    <row r="20" spans="1:18" s="12" customFormat="1" ht="12" customHeight="1" x14ac:dyDescent="0.2">
      <c r="A20" s="23">
        <v>7</v>
      </c>
      <c r="B20" s="694"/>
      <c r="C20" s="29"/>
      <c r="D20" s="694"/>
      <c r="E20" s="494"/>
      <c r="F20" s="129"/>
      <c r="G20" s="29"/>
      <c r="H20" s="153"/>
      <c r="I20" s="27"/>
      <c r="J20" s="704" t="str">
        <f>IF(N20=TRUE, "",VLOOKUP(D20,'Section B9'!$R$8:$T$34,3,FALSE))</f>
        <v/>
      </c>
      <c r="K20" s="28"/>
      <c r="N20" s="502" t="b">
        <f t="shared" si="0"/>
        <v>1</v>
      </c>
      <c r="P20" s="558" t="s">
        <v>567</v>
      </c>
      <c r="R20" s="558" t="s">
        <v>584</v>
      </c>
    </row>
    <row r="21" spans="1:18" s="12" customFormat="1" ht="5.25" customHeight="1" x14ac:dyDescent="0.2">
      <c r="A21" s="23"/>
      <c r="B21" s="55"/>
      <c r="C21" s="29"/>
      <c r="D21" s="55"/>
      <c r="E21" s="27"/>
      <c r="F21" s="27"/>
      <c r="G21" s="29"/>
      <c r="H21" s="167"/>
      <c r="I21" s="27"/>
      <c r="J21" s="27"/>
      <c r="K21" s="28"/>
      <c r="N21" s="502"/>
      <c r="P21" s="558" t="s">
        <v>569</v>
      </c>
      <c r="R21" s="558" t="s">
        <v>582</v>
      </c>
    </row>
    <row r="22" spans="1:18" s="12" customFormat="1" ht="12" customHeight="1" x14ac:dyDescent="0.2">
      <c r="A22" s="23">
        <v>8</v>
      </c>
      <c r="B22" s="694"/>
      <c r="C22" s="29"/>
      <c r="D22" s="694"/>
      <c r="E22" s="494"/>
      <c r="F22" s="129"/>
      <c r="G22" s="29"/>
      <c r="H22" s="153"/>
      <c r="I22" s="27"/>
      <c r="J22" s="704" t="str">
        <f>IF(N22=TRUE, "",VLOOKUP(D22,'Section B9'!$R$8:$T$34,3,FALSE))</f>
        <v/>
      </c>
      <c r="K22" s="28"/>
      <c r="N22" s="502" t="b">
        <f t="shared" si="0"/>
        <v>1</v>
      </c>
      <c r="R22" s="558" t="s">
        <v>583</v>
      </c>
    </row>
    <row r="23" spans="1:18" s="12" customFormat="1" ht="5.25" customHeight="1" x14ac:dyDescent="0.2">
      <c r="A23" s="23"/>
      <c r="B23" s="55"/>
      <c r="C23" s="29"/>
      <c r="D23" s="55"/>
      <c r="E23" s="27"/>
      <c r="F23" s="27"/>
      <c r="G23" s="29"/>
      <c r="H23" s="167"/>
      <c r="I23" s="27"/>
      <c r="J23" s="27"/>
      <c r="K23" s="28"/>
      <c r="N23" s="502"/>
      <c r="R23" s="558" t="s">
        <v>585</v>
      </c>
    </row>
    <row r="24" spans="1:18" s="12" customFormat="1" ht="12" customHeight="1" x14ac:dyDescent="0.2">
      <c r="A24" s="23">
        <v>9</v>
      </c>
      <c r="B24" s="694"/>
      <c r="C24" s="29"/>
      <c r="D24" s="694"/>
      <c r="E24" s="495"/>
      <c r="F24" s="129"/>
      <c r="G24" s="29"/>
      <c r="H24" s="153"/>
      <c r="I24" s="27"/>
      <c r="J24" s="704" t="str">
        <f>IF(N24=TRUE, "",VLOOKUP(D24,'Section B9'!$R$8:$T$34,3,FALSE))</f>
        <v/>
      </c>
      <c r="K24" s="28"/>
      <c r="N24" s="502" t="b">
        <f t="shared" si="0"/>
        <v>1</v>
      </c>
      <c r="R24" s="558" t="s">
        <v>586</v>
      </c>
    </row>
    <row r="25" spans="1:18" s="12" customFormat="1" ht="5.25" customHeight="1" x14ac:dyDescent="0.2">
      <c r="A25" s="23"/>
      <c r="B25" s="56"/>
      <c r="C25" s="29"/>
      <c r="D25" s="56"/>
      <c r="E25" s="27"/>
      <c r="F25" s="27"/>
      <c r="G25" s="29"/>
      <c r="H25" s="167"/>
      <c r="I25" s="27"/>
      <c r="J25" s="27"/>
      <c r="K25" s="28"/>
      <c r="N25" s="502"/>
      <c r="R25" s="558" t="s">
        <v>587</v>
      </c>
    </row>
    <row r="26" spans="1:18" s="12" customFormat="1" ht="12" customHeight="1" x14ac:dyDescent="0.2">
      <c r="A26" s="23">
        <v>10</v>
      </c>
      <c r="B26" s="694"/>
      <c r="C26" s="29"/>
      <c r="D26" s="694"/>
      <c r="E26" s="494"/>
      <c r="F26" s="129"/>
      <c r="G26" s="29"/>
      <c r="H26" s="153"/>
      <c r="I26" s="27"/>
      <c r="J26" s="704" t="str">
        <f>IF(N26=TRUE, "",VLOOKUP(D26,'Section B9'!$R$8:$T$34,3,FALSE))</f>
        <v/>
      </c>
      <c r="K26" s="28"/>
      <c r="N26" s="502" t="b">
        <f t="shared" si="0"/>
        <v>1</v>
      </c>
      <c r="R26" s="558" t="s">
        <v>588</v>
      </c>
    </row>
    <row r="27" spans="1:18" s="12" customFormat="1" ht="5.25" customHeight="1" x14ac:dyDescent="0.2">
      <c r="A27" s="23"/>
      <c r="B27" s="56"/>
      <c r="C27" s="29"/>
      <c r="D27" s="56"/>
      <c r="E27" s="27"/>
      <c r="F27" s="27"/>
      <c r="G27" s="29"/>
      <c r="H27" s="167"/>
      <c r="I27" s="27"/>
      <c r="J27" s="27"/>
      <c r="K27" s="28"/>
      <c r="N27" s="502"/>
    </row>
    <row r="28" spans="1:18" s="12" customFormat="1" ht="12" customHeight="1" x14ac:dyDescent="0.2">
      <c r="A28" s="23">
        <v>11</v>
      </c>
      <c r="B28" s="694"/>
      <c r="C28" s="29"/>
      <c r="D28" s="694"/>
      <c r="E28" s="494"/>
      <c r="F28" s="129"/>
      <c r="G28" s="29"/>
      <c r="H28" s="153"/>
      <c r="I28" s="27"/>
      <c r="J28" s="704" t="str">
        <f>IF(N28=TRUE, "",VLOOKUP(D28,'Section B9'!$R$8:$T$34,3,FALSE))</f>
        <v/>
      </c>
      <c r="K28" s="28"/>
      <c r="N28" s="502" t="b">
        <f t="shared" si="0"/>
        <v>1</v>
      </c>
    </row>
    <row r="29" spans="1:18" s="12" customFormat="1" ht="5.25" customHeight="1" x14ac:dyDescent="0.2">
      <c r="A29" s="23"/>
      <c r="B29" s="56"/>
      <c r="C29" s="29"/>
      <c r="D29" s="56"/>
      <c r="E29" s="27"/>
      <c r="F29" s="27"/>
      <c r="G29" s="29"/>
      <c r="H29" s="167"/>
      <c r="I29" s="27"/>
      <c r="J29" s="27"/>
      <c r="K29" s="28"/>
      <c r="N29" s="502"/>
    </row>
    <row r="30" spans="1:18" s="12" customFormat="1" ht="12" customHeight="1" x14ac:dyDescent="0.2">
      <c r="A30" s="23">
        <v>12</v>
      </c>
      <c r="B30" s="694"/>
      <c r="C30" s="29"/>
      <c r="D30" s="694"/>
      <c r="E30" s="494"/>
      <c r="F30" s="129"/>
      <c r="G30" s="29"/>
      <c r="H30" s="153"/>
      <c r="I30" s="27"/>
      <c r="J30" s="704" t="str">
        <f>IF(N30=TRUE, "",VLOOKUP(D30,'Section B9'!$R$8:$T$34,3,FALSE))</f>
        <v/>
      </c>
      <c r="K30" s="28"/>
      <c r="N30" s="502" t="b">
        <f t="shared" si="0"/>
        <v>1</v>
      </c>
    </row>
    <row r="31" spans="1:18" s="12" customFormat="1" ht="5.25" customHeight="1" x14ac:dyDescent="0.2">
      <c r="A31" s="23"/>
      <c r="B31" s="56"/>
      <c r="C31" s="29"/>
      <c r="D31" s="56"/>
      <c r="E31" s="27"/>
      <c r="F31" s="27"/>
      <c r="G31" s="29"/>
      <c r="H31" s="167"/>
      <c r="I31" s="27"/>
      <c r="J31" s="27"/>
      <c r="K31" s="28"/>
      <c r="N31" s="502"/>
    </row>
    <row r="32" spans="1:18" s="12" customFormat="1" ht="12" customHeight="1" x14ac:dyDescent="0.2">
      <c r="A32" s="23">
        <v>13</v>
      </c>
      <c r="B32" s="694"/>
      <c r="C32" s="29"/>
      <c r="D32" s="694"/>
      <c r="E32" s="494"/>
      <c r="F32" s="129"/>
      <c r="G32" s="29"/>
      <c r="H32" s="153"/>
      <c r="I32" s="27"/>
      <c r="J32" s="704" t="str">
        <f>IF(N32=TRUE, "",VLOOKUP(D32,'Section B9'!$R$8:$T$34,3,FALSE))</f>
        <v/>
      </c>
      <c r="K32" s="28"/>
      <c r="N32" s="502" t="b">
        <f t="shared" si="0"/>
        <v>1</v>
      </c>
    </row>
    <row r="33" spans="1:14" s="12" customFormat="1" ht="5.25" customHeight="1" x14ac:dyDescent="0.2">
      <c r="A33" s="23"/>
      <c r="B33" s="56"/>
      <c r="C33" s="29"/>
      <c r="D33" s="56"/>
      <c r="E33" s="27"/>
      <c r="F33" s="27"/>
      <c r="G33" s="29"/>
      <c r="H33" s="167"/>
      <c r="I33" s="27"/>
      <c r="J33" s="27"/>
      <c r="K33" s="28"/>
      <c r="N33" s="502"/>
    </row>
    <row r="34" spans="1:14" s="12" customFormat="1" ht="12" customHeight="1" x14ac:dyDescent="0.2">
      <c r="A34" s="23">
        <v>14</v>
      </c>
      <c r="B34" s="694"/>
      <c r="C34" s="29"/>
      <c r="D34" s="694"/>
      <c r="E34" s="494"/>
      <c r="F34" s="129"/>
      <c r="G34" s="29"/>
      <c r="H34" s="153"/>
      <c r="I34" s="27"/>
      <c r="J34" s="704" t="str">
        <f>IF(N34=TRUE, "",VLOOKUP(D34,'Section B9'!$R$8:$T$34,3,FALSE))</f>
        <v/>
      </c>
      <c r="K34" s="28"/>
      <c r="N34" s="502" t="b">
        <f t="shared" si="0"/>
        <v>1</v>
      </c>
    </row>
    <row r="35" spans="1:14" s="12" customFormat="1" ht="5.25" customHeight="1" x14ac:dyDescent="0.2">
      <c r="A35" s="23"/>
      <c r="B35" s="56"/>
      <c r="C35" s="29"/>
      <c r="D35" s="56"/>
      <c r="E35" s="27"/>
      <c r="F35" s="27"/>
      <c r="G35" s="29"/>
      <c r="H35" s="167"/>
      <c r="I35" s="27"/>
      <c r="J35" s="27"/>
      <c r="K35" s="28"/>
      <c r="N35" s="502"/>
    </row>
    <row r="36" spans="1:14" s="12" customFormat="1" ht="12" customHeight="1" x14ac:dyDescent="0.2">
      <c r="A36" s="23">
        <v>15</v>
      </c>
      <c r="B36" s="694"/>
      <c r="C36" s="29"/>
      <c r="D36" s="694"/>
      <c r="E36" s="494"/>
      <c r="F36" s="129"/>
      <c r="G36" s="29"/>
      <c r="H36" s="153"/>
      <c r="I36" s="27"/>
      <c r="J36" s="704" t="str">
        <f>IF(N36=TRUE, "",VLOOKUP(D36,'Section B9'!$R$8:$T$34,3,FALSE))</f>
        <v/>
      </c>
      <c r="K36" s="28"/>
      <c r="N36" s="502" t="b">
        <f t="shared" si="0"/>
        <v>1</v>
      </c>
    </row>
    <row r="37" spans="1:14" s="12" customFormat="1" ht="5.25" customHeight="1" x14ac:dyDescent="0.2">
      <c r="A37" s="23"/>
      <c r="B37" s="56"/>
      <c r="C37" s="29"/>
      <c r="D37" s="56"/>
      <c r="E37" s="27"/>
      <c r="F37" s="27"/>
      <c r="G37" s="29"/>
      <c r="H37" s="145"/>
      <c r="I37" s="27"/>
      <c r="J37" s="27"/>
      <c r="K37" s="28"/>
      <c r="N37" s="502"/>
    </row>
    <row r="38" spans="1:14" s="12" customFormat="1" ht="12" customHeight="1" x14ac:dyDescent="0.2">
      <c r="A38" s="23">
        <v>16</v>
      </c>
      <c r="B38" s="694"/>
      <c r="C38" s="29"/>
      <c r="D38" s="694"/>
      <c r="E38" s="494"/>
      <c r="F38" s="129"/>
      <c r="G38" s="29"/>
      <c r="H38" s="153"/>
      <c r="I38" s="27"/>
      <c r="J38" s="704" t="str">
        <f>IF(N38=TRUE, "",VLOOKUP(D38,'Section B9'!$R$8:$T$34,3,FALSE))</f>
        <v/>
      </c>
      <c r="K38" s="28"/>
      <c r="N38" s="502" t="b">
        <f t="shared" si="0"/>
        <v>1</v>
      </c>
    </row>
    <row r="39" spans="1:14" s="12" customFormat="1" ht="5.25" customHeight="1" x14ac:dyDescent="0.2">
      <c r="A39" s="23"/>
      <c r="B39" s="56"/>
      <c r="C39" s="29"/>
      <c r="D39" s="56"/>
      <c r="E39" s="27"/>
      <c r="F39" s="27"/>
      <c r="G39" s="29"/>
      <c r="H39" s="145"/>
      <c r="I39" s="27"/>
      <c r="J39" s="27"/>
      <c r="K39" s="28"/>
      <c r="N39" s="502"/>
    </row>
    <row r="40" spans="1:14" s="12" customFormat="1" ht="12" customHeight="1" x14ac:dyDescent="0.2">
      <c r="A40" s="23">
        <v>17</v>
      </c>
      <c r="B40" s="694"/>
      <c r="C40" s="29"/>
      <c r="D40" s="694"/>
      <c r="E40" s="494"/>
      <c r="F40" s="129"/>
      <c r="G40" s="29"/>
      <c r="H40" s="153"/>
      <c r="I40" s="27"/>
      <c r="J40" s="704" t="str">
        <f>IF(N40=TRUE, "",VLOOKUP(D40,'Section B9'!$R$8:$T$34,3,FALSE))</f>
        <v/>
      </c>
      <c r="K40" s="28"/>
      <c r="N40" s="502" t="b">
        <f t="shared" si="0"/>
        <v>1</v>
      </c>
    </row>
    <row r="41" spans="1:14" s="12" customFormat="1" ht="5.25" customHeight="1" x14ac:dyDescent="0.2">
      <c r="A41" s="23"/>
      <c r="B41" s="56"/>
      <c r="C41" s="29"/>
      <c r="D41" s="56"/>
      <c r="E41" s="27"/>
      <c r="F41" s="27"/>
      <c r="G41" s="29"/>
      <c r="H41" s="145"/>
      <c r="I41" s="27"/>
      <c r="J41" s="27"/>
      <c r="K41" s="28"/>
      <c r="N41" s="502"/>
    </row>
    <row r="42" spans="1:14" s="12" customFormat="1" ht="12" customHeight="1" x14ac:dyDescent="0.2">
      <c r="A42" s="23">
        <v>18</v>
      </c>
      <c r="B42" s="694"/>
      <c r="C42" s="29"/>
      <c r="D42" s="694"/>
      <c r="E42" s="494"/>
      <c r="F42" s="129"/>
      <c r="G42" s="29"/>
      <c r="H42" s="153"/>
      <c r="I42" s="27"/>
      <c r="J42" s="704" t="str">
        <f>IF(N42=TRUE, "",VLOOKUP(D42,'Section B9'!$R$8:$T$34,3,FALSE))</f>
        <v/>
      </c>
      <c r="K42" s="28"/>
      <c r="N42" s="502" t="b">
        <f t="shared" si="0"/>
        <v>1</v>
      </c>
    </row>
    <row r="43" spans="1:14" s="12" customFormat="1" ht="5.25" customHeight="1" x14ac:dyDescent="0.2">
      <c r="A43" s="23"/>
      <c r="B43" s="56"/>
      <c r="C43" s="29"/>
      <c r="D43" s="56"/>
      <c r="E43" s="27"/>
      <c r="F43" s="27"/>
      <c r="G43" s="29"/>
      <c r="H43" s="145"/>
      <c r="I43" s="27"/>
      <c r="J43" s="27"/>
      <c r="K43" s="28"/>
      <c r="N43" s="502"/>
    </row>
    <row r="44" spans="1:14" s="12" customFormat="1" ht="12" customHeight="1" x14ac:dyDescent="0.2">
      <c r="A44" s="23">
        <v>19</v>
      </c>
      <c r="B44" s="694"/>
      <c r="C44" s="29"/>
      <c r="D44" s="694"/>
      <c r="E44" s="494"/>
      <c r="F44" s="129"/>
      <c r="G44" s="29"/>
      <c r="H44" s="153"/>
      <c r="I44" s="27"/>
      <c r="J44" s="704" t="str">
        <f>IF(N44=TRUE, "",VLOOKUP(D44,'Section B9'!$R$8:$T$34,3,FALSE))</f>
        <v/>
      </c>
      <c r="K44" s="28"/>
      <c r="N44" s="502" t="b">
        <f t="shared" si="0"/>
        <v>1</v>
      </c>
    </row>
    <row r="45" spans="1:14" s="12" customFormat="1" ht="5.25" customHeight="1" x14ac:dyDescent="0.2">
      <c r="A45" s="23"/>
      <c r="B45" s="56"/>
      <c r="C45" s="29"/>
      <c r="D45" s="56"/>
      <c r="E45" s="27"/>
      <c r="F45" s="27"/>
      <c r="G45" s="29"/>
      <c r="H45" s="145"/>
      <c r="I45" s="27"/>
      <c r="J45" s="27"/>
      <c r="K45" s="28"/>
      <c r="N45" s="502"/>
    </row>
    <row r="46" spans="1:14" s="12" customFormat="1" ht="12.75" customHeight="1" x14ac:dyDescent="0.2">
      <c r="A46" s="23">
        <v>20</v>
      </c>
      <c r="B46" s="694"/>
      <c r="C46" s="29"/>
      <c r="D46" s="694"/>
      <c r="E46" s="494"/>
      <c r="F46" s="129"/>
      <c r="G46" s="29"/>
      <c r="H46" s="153"/>
      <c r="I46" s="27"/>
      <c r="J46" s="704" t="str">
        <f>IF(N46=TRUE, "",VLOOKUP(D46,'Section B9'!$R$8:$T$34,3,FALSE))</f>
        <v/>
      </c>
      <c r="K46" s="28"/>
      <c r="N46" s="502" t="b">
        <f t="shared" si="0"/>
        <v>1</v>
      </c>
    </row>
    <row r="47" spans="1:14" s="12" customFormat="1" ht="5.25" customHeight="1" x14ac:dyDescent="0.2">
      <c r="A47" s="23"/>
      <c r="B47" s="59"/>
      <c r="C47" s="29"/>
      <c r="D47" s="59"/>
      <c r="E47" s="27"/>
      <c r="F47" s="27"/>
      <c r="G47" s="29"/>
      <c r="H47" s="145"/>
      <c r="I47" s="27"/>
      <c r="J47" s="27"/>
      <c r="K47" s="28"/>
      <c r="N47" s="502"/>
    </row>
    <row r="48" spans="1:14" s="12" customFormat="1" ht="5.25" customHeight="1" x14ac:dyDescent="0.2">
      <c r="A48" s="23"/>
      <c r="B48" s="57"/>
      <c r="C48" s="114"/>
      <c r="D48" s="57"/>
      <c r="E48" s="57"/>
      <c r="F48" s="100"/>
      <c r="G48" s="114"/>
      <c r="H48" s="168"/>
      <c r="I48" s="57"/>
      <c r="J48" s="57"/>
      <c r="K48" s="28"/>
      <c r="N48" s="502"/>
    </row>
    <row r="49" spans="1:14" s="12" customFormat="1" ht="11.25" customHeight="1" x14ac:dyDescent="0.2">
      <c r="A49" s="23"/>
      <c r="B49" s="27"/>
      <c r="C49" s="87"/>
      <c r="D49" s="27"/>
      <c r="E49" s="27"/>
      <c r="F49" s="69"/>
      <c r="G49" s="87"/>
      <c r="H49" s="167"/>
      <c r="I49" s="27"/>
      <c r="J49" s="27"/>
      <c r="K49" s="28"/>
      <c r="N49" s="502"/>
    </row>
    <row r="50" spans="1:14" s="12" customFormat="1" ht="11.25" customHeight="1" x14ac:dyDescent="0.2">
      <c r="A50" s="23"/>
      <c r="B50" s="27"/>
      <c r="C50" s="87"/>
      <c r="D50" s="27"/>
      <c r="E50" s="27"/>
      <c r="F50" s="69"/>
      <c r="G50" s="87"/>
      <c r="H50" s="167"/>
      <c r="I50" s="27"/>
      <c r="J50" s="27"/>
      <c r="K50" s="28"/>
      <c r="N50" s="502"/>
    </row>
    <row r="51" spans="1:14" s="12" customFormat="1" ht="11.25" customHeight="1" x14ac:dyDescent="0.2">
      <c r="A51" s="23"/>
      <c r="B51" s="27"/>
      <c r="C51" s="87"/>
      <c r="D51" s="27"/>
      <c r="E51" s="27"/>
      <c r="F51" s="69"/>
      <c r="G51" s="87"/>
      <c r="H51" s="167"/>
      <c r="I51" s="27"/>
      <c r="J51" s="27"/>
      <c r="K51" s="28"/>
      <c r="N51" s="502"/>
    </row>
    <row r="52" spans="1:14" s="12" customFormat="1" ht="11.25" customHeight="1" x14ac:dyDescent="0.2">
      <c r="A52" s="23"/>
      <c r="B52" s="27"/>
      <c r="C52" s="87"/>
      <c r="D52" s="27"/>
      <c r="E52" s="27"/>
      <c r="F52" s="69"/>
      <c r="G52" s="87"/>
      <c r="H52" s="167"/>
      <c r="I52" s="27"/>
      <c r="J52" s="27"/>
      <c r="K52" s="28"/>
      <c r="N52" s="502"/>
    </row>
    <row r="53" spans="1:14" s="12" customFormat="1" ht="11.25" customHeight="1" x14ac:dyDescent="0.2">
      <c r="A53" s="23"/>
      <c r="B53" s="27"/>
      <c r="C53" s="87"/>
      <c r="D53" s="27"/>
      <c r="E53" s="27"/>
      <c r="F53" s="69"/>
      <c r="G53" s="87"/>
      <c r="H53" s="167"/>
      <c r="I53" s="27"/>
      <c r="J53" s="27"/>
      <c r="K53" s="28"/>
      <c r="N53" s="502"/>
    </row>
    <row r="54" spans="1:14" s="12" customFormat="1" ht="11.25" customHeight="1" x14ac:dyDescent="0.2">
      <c r="A54" s="23"/>
      <c r="B54" s="27"/>
      <c r="C54" s="87"/>
      <c r="D54" s="27"/>
      <c r="E54" s="27"/>
      <c r="F54" s="69"/>
      <c r="G54" s="87"/>
      <c r="H54" s="167"/>
      <c r="I54" s="27"/>
      <c r="J54" s="27"/>
      <c r="K54" s="28"/>
      <c r="N54" s="502"/>
    </row>
    <row r="55" spans="1:14" s="12" customFormat="1" ht="11.25" customHeight="1" x14ac:dyDescent="0.2">
      <c r="A55" s="23"/>
      <c r="B55" s="27"/>
      <c r="C55" s="87"/>
      <c r="D55" s="27"/>
      <c r="E55" s="27"/>
      <c r="F55" s="69"/>
      <c r="G55" s="87"/>
      <c r="H55" s="167"/>
      <c r="I55" s="27"/>
      <c r="J55" s="27"/>
      <c r="K55" s="28"/>
      <c r="N55" s="502"/>
    </row>
    <row r="56" spans="1:14" s="12" customFormat="1" ht="11.25" customHeight="1" x14ac:dyDescent="0.2">
      <c r="A56" s="23"/>
      <c r="B56" s="27"/>
      <c r="C56" s="87"/>
      <c r="D56" s="27"/>
      <c r="E56" s="27"/>
      <c r="F56" s="69"/>
      <c r="G56" s="87"/>
      <c r="H56" s="167"/>
      <c r="I56" s="27"/>
      <c r="J56" s="27"/>
      <c r="K56" s="28"/>
      <c r="N56" s="502"/>
    </row>
    <row r="57" spans="1:14" ht="3" customHeight="1" x14ac:dyDescent="0.2">
      <c r="A57" s="89"/>
      <c r="B57" s="27"/>
      <c r="C57" s="27"/>
      <c r="D57" s="27"/>
      <c r="E57" s="27"/>
      <c r="F57" s="27"/>
      <c r="G57" s="27"/>
      <c r="H57" s="145"/>
      <c r="I57" s="27"/>
      <c r="J57" s="27"/>
      <c r="K57" s="28"/>
    </row>
    <row r="58" spans="1:14" ht="13.5" thickBot="1" x14ac:dyDescent="0.25">
      <c r="A58" s="121"/>
      <c r="B58" s="653" t="str">
        <f>LEFT(CONCATENATE(Submission!$C$15," - ", 'Section A1'!$B$5),95)</f>
        <v xml:space="preserve"> - </v>
      </c>
      <c r="C58" s="654"/>
      <c r="D58" s="654"/>
      <c r="E58" s="654"/>
      <c r="F58" s="654"/>
      <c r="G58" s="654"/>
      <c r="H58" s="654"/>
      <c r="I58" s="654"/>
      <c r="J58" s="654"/>
      <c r="K58" s="248"/>
    </row>
  </sheetData>
  <sheetProtection password="EBAD" sheet="1"/>
  <mergeCells count="1">
    <mergeCell ref="A1:K1"/>
  </mergeCells>
  <dataValidations count="3">
    <dataValidation type="list" allowBlank="1" showInputMessage="1" showErrorMessage="1" prompt="Select the fuel" sqref="D10 D12 D14 D16 D18 D20 D22 D24 D26 D28 D30 D32 D34 D36 D38 D40 D42 D44 D46 D8">
      <formula1>LevyFuels</formula1>
    </dataValidation>
    <dataValidation allowBlank="1" showInputMessage="1" sqref="O1:S1048576 L1:M1048576"/>
    <dataValidation type="list" allowBlank="1" showInputMessage="1" showErrorMessage="1" prompt="Select the fuel" sqref="B8:B46">
      <formula1>$M$8:$M$9</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6913" r:id="rId3" name="Check Box 1">
              <controlPr defaultSize="0" autoFill="0" autoLine="0" autoPict="0">
                <anchor moveWithCells="1">
                  <from>
                    <xdr:col>4</xdr:col>
                    <xdr:colOff>66675</xdr:colOff>
                    <xdr:row>6</xdr:row>
                    <xdr:rowOff>257175</xdr:rowOff>
                  </from>
                  <to>
                    <xdr:col>5</xdr:col>
                    <xdr:colOff>57150</xdr:colOff>
                    <xdr:row>8</xdr:row>
                    <xdr:rowOff>28575</xdr:rowOff>
                  </to>
                </anchor>
              </controlPr>
            </control>
          </mc:Choice>
        </mc:AlternateContent>
        <mc:AlternateContent xmlns:mc="http://schemas.openxmlformats.org/markup-compatibility/2006">
          <mc:Choice Requires="x14">
            <control shapeId="166914" r:id="rId4" name="Check Box 2">
              <controlPr defaultSize="0" autoFill="0" autoLine="0" autoPict="0">
                <anchor moveWithCells="1">
                  <from>
                    <xdr:col>4</xdr:col>
                    <xdr:colOff>66675</xdr:colOff>
                    <xdr:row>8</xdr:row>
                    <xdr:rowOff>38100</xdr:rowOff>
                  </from>
                  <to>
                    <xdr:col>5</xdr:col>
                    <xdr:colOff>57150</xdr:colOff>
                    <xdr:row>10</xdr:row>
                    <xdr:rowOff>38100</xdr:rowOff>
                  </to>
                </anchor>
              </controlPr>
            </control>
          </mc:Choice>
        </mc:AlternateContent>
        <mc:AlternateContent xmlns:mc="http://schemas.openxmlformats.org/markup-compatibility/2006">
          <mc:Choice Requires="x14">
            <control shapeId="166915" r:id="rId5" name="Check Box 3">
              <controlPr defaultSize="0" autoFill="0" autoLine="0" autoPict="0">
                <anchor moveWithCells="1">
                  <from>
                    <xdr:col>4</xdr:col>
                    <xdr:colOff>66675</xdr:colOff>
                    <xdr:row>10</xdr:row>
                    <xdr:rowOff>38100</xdr:rowOff>
                  </from>
                  <to>
                    <xdr:col>5</xdr:col>
                    <xdr:colOff>57150</xdr:colOff>
                    <xdr:row>12</xdr:row>
                    <xdr:rowOff>38100</xdr:rowOff>
                  </to>
                </anchor>
              </controlPr>
            </control>
          </mc:Choice>
        </mc:AlternateContent>
        <mc:AlternateContent xmlns:mc="http://schemas.openxmlformats.org/markup-compatibility/2006">
          <mc:Choice Requires="x14">
            <control shapeId="166916" r:id="rId6" name="Check Box 4">
              <controlPr defaultSize="0" autoFill="0" autoLine="0" autoPict="0">
                <anchor moveWithCells="1">
                  <from>
                    <xdr:col>4</xdr:col>
                    <xdr:colOff>66675</xdr:colOff>
                    <xdr:row>12</xdr:row>
                    <xdr:rowOff>38100</xdr:rowOff>
                  </from>
                  <to>
                    <xdr:col>5</xdr:col>
                    <xdr:colOff>57150</xdr:colOff>
                    <xdr:row>14</xdr:row>
                    <xdr:rowOff>38100</xdr:rowOff>
                  </to>
                </anchor>
              </controlPr>
            </control>
          </mc:Choice>
        </mc:AlternateContent>
        <mc:AlternateContent xmlns:mc="http://schemas.openxmlformats.org/markup-compatibility/2006">
          <mc:Choice Requires="x14">
            <control shapeId="166917" r:id="rId7" name="Check Box 5">
              <controlPr defaultSize="0" autoFill="0" autoLine="0" autoPict="0">
                <anchor moveWithCells="1">
                  <from>
                    <xdr:col>4</xdr:col>
                    <xdr:colOff>66675</xdr:colOff>
                    <xdr:row>14</xdr:row>
                    <xdr:rowOff>38100</xdr:rowOff>
                  </from>
                  <to>
                    <xdr:col>5</xdr:col>
                    <xdr:colOff>57150</xdr:colOff>
                    <xdr:row>16</xdr:row>
                    <xdr:rowOff>38100</xdr:rowOff>
                  </to>
                </anchor>
              </controlPr>
            </control>
          </mc:Choice>
        </mc:AlternateContent>
        <mc:AlternateContent xmlns:mc="http://schemas.openxmlformats.org/markup-compatibility/2006">
          <mc:Choice Requires="x14">
            <control shapeId="166918" r:id="rId8" name="Check Box 6">
              <controlPr defaultSize="0" autoFill="0" autoLine="0" autoPict="0">
                <anchor moveWithCells="1">
                  <from>
                    <xdr:col>4</xdr:col>
                    <xdr:colOff>66675</xdr:colOff>
                    <xdr:row>16</xdr:row>
                    <xdr:rowOff>38100</xdr:rowOff>
                  </from>
                  <to>
                    <xdr:col>5</xdr:col>
                    <xdr:colOff>57150</xdr:colOff>
                    <xdr:row>18</xdr:row>
                    <xdr:rowOff>47625</xdr:rowOff>
                  </to>
                </anchor>
              </controlPr>
            </control>
          </mc:Choice>
        </mc:AlternateContent>
        <mc:AlternateContent xmlns:mc="http://schemas.openxmlformats.org/markup-compatibility/2006">
          <mc:Choice Requires="x14">
            <control shapeId="166919" r:id="rId9" name="Check Box 7">
              <controlPr defaultSize="0" autoFill="0" autoLine="0" autoPict="0">
                <anchor moveWithCells="1">
                  <from>
                    <xdr:col>4</xdr:col>
                    <xdr:colOff>66675</xdr:colOff>
                    <xdr:row>18</xdr:row>
                    <xdr:rowOff>38100</xdr:rowOff>
                  </from>
                  <to>
                    <xdr:col>5</xdr:col>
                    <xdr:colOff>57150</xdr:colOff>
                    <xdr:row>20</xdr:row>
                    <xdr:rowOff>28575</xdr:rowOff>
                  </to>
                </anchor>
              </controlPr>
            </control>
          </mc:Choice>
        </mc:AlternateContent>
        <mc:AlternateContent xmlns:mc="http://schemas.openxmlformats.org/markup-compatibility/2006">
          <mc:Choice Requires="x14">
            <control shapeId="166920" r:id="rId10" name="Check Box 8">
              <controlPr defaultSize="0" autoFill="0" autoLine="0" autoPict="0">
                <anchor moveWithCells="1">
                  <from>
                    <xdr:col>4</xdr:col>
                    <xdr:colOff>66675</xdr:colOff>
                    <xdr:row>20</xdr:row>
                    <xdr:rowOff>38100</xdr:rowOff>
                  </from>
                  <to>
                    <xdr:col>5</xdr:col>
                    <xdr:colOff>57150</xdr:colOff>
                    <xdr:row>22</xdr:row>
                    <xdr:rowOff>38100</xdr:rowOff>
                  </to>
                </anchor>
              </controlPr>
            </control>
          </mc:Choice>
        </mc:AlternateContent>
        <mc:AlternateContent xmlns:mc="http://schemas.openxmlformats.org/markup-compatibility/2006">
          <mc:Choice Requires="x14">
            <control shapeId="166922" r:id="rId11" name="Check Box 10">
              <controlPr defaultSize="0" autoFill="0" autoLine="0" autoPict="0">
                <anchor moveWithCells="1">
                  <from>
                    <xdr:col>4</xdr:col>
                    <xdr:colOff>66675</xdr:colOff>
                    <xdr:row>22</xdr:row>
                    <xdr:rowOff>38100</xdr:rowOff>
                  </from>
                  <to>
                    <xdr:col>5</xdr:col>
                    <xdr:colOff>57150</xdr:colOff>
                    <xdr:row>24</xdr:row>
                    <xdr:rowOff>38100</xdr:rowOff>
                  </to>
                </anchor>
              </controlPr>
            </control>
          </mc:Choice>
        </mc:AlternateContent>
        <mc:AlternateContent xmlns:mc="http://schemas.openxmlformats.org/markup-compatibility/2006">
          <mc:Choice Requires="x14">
            <control shapeId="166923" r:id="rId12" name="Check Box 11">
              <controlPr defaultSize="0" autoFill="0" autoLine="0" autoPict="0">
                <anchor moveWithCells="1">
                  <from>
                    <xdr:col>4</xdr:col>
                    <xdr:colOff>66675</xdr:colOff>
                    <xdr:row>24</xdr:row>
                    <xdr:rowOff>38100</xdr:rowOff>
                  </from>
                  <to>
                    <xdr:col>5</xdr:col>
                    <xdr:colOff>57150</xdr:colOff>
                    <xdr:row>26</xdr:row>
                    <xdr:rowOff>38100</xdr:rowOff>
                  </to>
                </anchor>
              </controlPr>
            </control>
          </mc:Choice>
        </mc:AlternateContent>
        <mc:AlternateContent xmlns:mc="http://schemas.openxmlformats.org/markup-compatibility/2006">
          <mc:Choice Requires="x14">
            <control shapeId="166924" r:id="rId13" name="Check Box 12">
              <controlPr defaultSize="0" autoFill="0" autoLine="0" autoPict="0">
                <anchor moveWithCells="1">
                  <from>
                    <xdr:col>4</xdr:col>
                    <xdr:colOff>66675</xdr:colOff>
                    <xdr:row>32</xdr:row>
                    <xdr:rowOff>38100</xdr:rowOff>
                  </from>
                  <to>
                    <xdr:col>5</xdr:col>
                    <xdr:colOff>57150</xdr:colOff>
                    <xdr:row>34</xdr:row>
                    <xdr:rowOff>38100</xdr:rowOff>
                  </to>
                </anchor>
              </controlPr>
            </control>
          </mc:Choice>
        </mc:AlternateContent>
        <mc:AlternateContent xmlns:mc="http://schemas.openxmlformats.org/markup-compatibility/2006">
          <mc:Choice Requires="x14">
            <control shapeId="166925" r:id="rId14" name="Check Box 13">
              <controlPr defaultSize="0" autoFill="0" autoLine="0" autoPict="0">
                <anchor moveWithCells="1">
                  <from>
                    <xdr:col>4</xdr:col>
                    <xdr:colOff>66675</xdr:colOff>
                    <xdr:row>34</xdr:row>
                    <xdr:rowOff>38100</xdr:rowOff>
                  </from>
                  <to>
                    <xdr:col>5</xdr:col>
                    <xdr:colOff>57150</xdr:colOff>
                    <xdr:row>36</xdr:row>
                    <xdr:rowOff>38100</xdr:rowOff>
                  </to>
                </anchor>
              </controlPr>
            </control>
          </mc:Choice>
        </mc:AlternateContent>
        <mc:AlternateContent xmlns:mc="http://schemas.openxmlformats.org/markup-compatibility/2006">
          <mc:Choice Requires="x14">
            <control shapeId="166927" r:id="rId15" name="Check Box 15">
              <controlPr defaultSize="0" autoFill="0" autoLine="0" autoPict="0">
                <anchor moveWithCells="1">
                  <from>
                    <xdr:col>4</xdr:col>
                    <xdr:colOff>66675</xdr:colOff>
                    <xdr:row>36</xdr:row>
                    <xdr:rowOff>38100</xdr:rowOff>
                  </from>
                  <to>
                    <xdr:col>5</xdr:col>
                    <xdr:colOff>57150</xdr:colOff>
                    <xdr:row>38</xdr:row>
                    <xdr:rowOff>38100</xdr:rowOff>
                  </to>
                </anchor>
              </controlPr>
            </control>
          </mc:Choice>
        </mc:AlternateContent>
        <mc:AlternateContent xmlns:mc="http://schemas.openxmlformats.org/markup-compatibility/2006">
          <mc:Choice Requires="x14">
            <control shapeId="166928" r:id="rId16" name="Check Box 16">
              <controlPr defaultSize="0" autoFill="0" autoLine="0" autoPict="0">
                <anchor moveWithCells="1">
                  <from>
                    <xdr:col>4</xdr:col>
                    <xdr:colOff>66675</xdr:colOff>
                    <xdr:row>38</xdr:row>
                    <xdr:rowOff>38100</xdr:rowOff>
                  </from>
                  <to>
                    <xdr:col>5</xdr:col>
                    <xdr:colOff>57150</xdr:colOff>
                    <xdr:row>40</xdr:row>
                    <xdr:rowOff>38100</xdr:rowOff>
                  </to>
                </anchor>
              </controlPr>
            </control>
          </mc:Choice>
        </mc:AlternateContent>
        <mc:AlternateContent xmlns:mc="http://schemas.openxmlformats.org/markup-compatibility/2006">
          <mc:Choice Requires="x14">
            <control shapeId="166929" r:id="rId17" name="Check Box 17">
              <controlPr defaultSize="0" autoFill="0" autoLine="0" autoPict="0">
                <anchor moveWithCells="1">
                  <from>
                    <xdr:col>4</xdr:col>
                    <xdr:colOff>66675</xdr:colOff>
                    <xdr:row>40</xdr:row>
                    <xdr:rowOff>38100</xdr:rowOff>
                  </from>
                  <to>
                    <xdr:col>5</xdr:col>
                    <xdr:colOff>57150</xdr:colOff>
                    <xdr:row>42</xdr:row>
                    <xdr:rowOff>38100</xdr:rowOff>
                  </to>
                </anchor>
              </controlPr>
            </control>
          </mc:Choice>
        </mc:AlternateContent>
        <mc:AlternateContent xmlns:mc="http://schemas.openxmlformats.org/markup-compatibility/2006">
          <mc:Choice Requires="x14">
            <control shapeId="166930" r:id="rId18" name="Check Box 18">
              <controlPr defaultSize="0" autoFill="0" autoLine="0" autoPict="0">
                <anchor moveWithCells="1">
                  <from>
                    <xdr:col>4</xdr:col>
                    <xdr:colOff>66675</xdr:colOff>
                    <xdr:row>44</xdr:row>
                    <xdr:rowOff>38100</xdr:rowOff>
                  </from>
                  <to>
                    <xdr:col>5</xdr:col>
                    <xdr:colOff>57150</xdr:colOff>
                    <xdr:row>46</xdr:row>
                    <xdr:rowOff>28575</xdr:rowOff>
                  </to>
                </anchor>
              </controlPr>
            </control>
          </mc:Choice>
        </mc:AlternateContent>
        <mc:AlternateContent xmlns:mc="http://schemas.openxmlformats.org/markup-compatibility/2006">
          <mc:Choice Requires="x14">
            <control shapeId="166931" r:id="rId19" name="Check Box 19">
              <controlPr defaultSize="0" autoFill="0" autoLine="0" autoPict="0">
                <anchor moveWithCells="1">
                  <from>
                    <xdr:col>4</xdr:col>
                    <xdr:colOff>66675</xdr:colOff>
                    <xdr:row>26</xdr:row>
                    <xdr:rowOff>38100</xdr:rowOff>
                  </from>
                  <to>
                    <xdr:col>5</xdr:col>
                    <xdr:colOff>57150</xdr:colOff>
                    <xdr:row>28</xdr:row>
                    <xdr:rowOff>38100</xdr:rowOff>
                  </to>
                </anchor>
              </controlPr>
            </control>
          </mc:Choice>
        </mc:AlternateContent>
        <mc:AlternateContent xmlns:mc="http://schemas.openxmlformats.org/markup-compatibility/2006">
          <mc:Choice Requires="x14">
            <control shapeId="166932" r:id="rId20" name="Check Box 20">
              <controlPr defaultSize="0" autoFill="0" autoLine="0" autoPict="0">
                <anchor moveWithCells="1">
                  <from>
                    <xdr:col>4</xdr:col>
                    <xdr:colOff>66675</xdr:colOff>
                    <xdr:row>28</xdr:row>
                    <xdr:rowOff>38100</xdr:rowOff>
                  </from>
                  <to>
                    <xdr:col>5</xdr:col>
                    <xdr:colOff>57150</xdr:colOff>
                    <xdr:row>30</xdr:row>
                    <xdr:rowOff>38100</xdr:rowOff>
                  </to>
                </anchor>
              </controlPr>
            </control>
          </mc:Choice>
        </mc:AlternateContent>
        <mc:AlternateContent xmlns:mc="http://schemas.openxmlformats.org/markup-compatibility/2006">
          <mc:Choice Requires="x14">
            <control shapeId="166933" r:id="rId21" name="Check Box 21">
              <controlPr defaultSize="0" autoFill="0" autoLine="0" autoPict="0">
                <anchor moveWithCells="1">
                  <from>
                    <xdr:col>4</xdr:col>
                    <xdr:colOff>66675</xdr:colOff>
                    <xdr:row>30</xdr:row>
                    <xdr:rowOff>38100</xdr:rowOff>
                  </from>
                  <to>
                    <xdr:col>5</xdr:col>
                    <xdr:colOff>57150</xdr:colOff>
                    <xdr:row>32</xdr:row>
                    <xdr:rowOff>38100</xdr:rowOff>
                  </to>
                </anchor>
              </controlPr>
            </control>
          </mc:Choice>
        </mc:AlternateContent>
        <mc:AlternateContent xmlns:mc="http://schemas.openxmlformats.org/markup-compatibility/2006">
          <mc:Choice Requires="x14">
            <control shapeId="166934" r:id="rId22" name="Check Box 22">
              <controlPr defaultSize="0" autoFill="0" autoLine="0" autoPict="0">
                <anchor moveWithCells="1">
                  <from>
                    <xdr:col>4</xdr:col>
                    <xdr:colOff>66675</xdr:colOff>
                    <xdr:row>42</xdr:row>
                    <xdr:rowOff>38100</xdr:rowOff>
                  </from>
                  <to>
                    <xdr:col>5</xdr:col>
                    <xdr:colOff>57150</xdr:colOff>
                    <xdr:row>44</xdr:row>
                    <xdr:rowOff>38100</xdr:rowOff>
                  </to>
                </anchor>
              </controlPr>
            </control>
          </mc:Choice>
        </mc:AlternateContent>
        <mc:AlternateContent xmlns:mc="http://schemas.openxmlformats.org/markup-compatibility/2006">
          <mc:Choice Requires="x14">
            <control shapeId="166959" r:id="rId23" name="Check Box 47">
              <controlPr defaultSize="0" autoFill="0" autoLine="0" autoPict="0">
                <anchor moveWithCells="1">
                  <from>
                    <xdr:col>4</xdr:col>
                    <xdr:colOff>66675</xdr:colOff>
                    <xdr:row>6</xdr:row>
                    <xdr:rowOff>257175</xdr:rowOff>
                  </from>
                  <to>
                    <xdr:col>5</xdr:col>
                    <xdr:colOff>57150</xdr:colOff>
                    <xdr:row>8</xdr:row>
                    <xdr:rowOff>28575</xdr:rowOff>
                  </to>
                </anchor>
              </controlPr>
            </control>
          </mc:Choice>
        </mc:AlternateContent>
        <mc:AlternateContent xmlns:mc="http://schemas.openxmlformats.org/markup-compatibility/2006">
          <mc:Choice Requires="x14">
            <control shapeId="166960" r:id="rId24" name="Check Box 48">
              <controlPr defaultSize="0" autoFill="0" autoLine="0" autoPict="0">
                <anchor moveWithCells="1">
                  <from>
                    <xdr:col>4</xdr:col>
                    <xdr:colOff>66675</xdr:colOff>
                    <xdr:row>8</xdr:row>
                    <xdr:rowOff>38100</xdr:rowOff>
                  </from>
                  <to>
                    <xdr:col>5</xdr:col>
                    <xdr:colOff>57150</xdr:colOff>
                    <xdr:row>10</xdr:row>
                    <xdr:rowOff>38100</xdr:rowOff>
                  </to>
                </anchor>
              </controlPr>
            </control>
          </mc:Choice>
        </mc:AlternateContent>
        <mc:AlternateContent xmlns:mc="http://schemas.openxmlformats.org/markup-compatibility/2006">
          <mc:Choice Requires="x14">
            <control shapeId="166961" r:id="rId25" name="Check Box 49">
              <controlPr defaultSize="0" autoFill="0" autoLine="0" autoPict="0">
                <anchor moveWithCells="1">
                  <from>
                    <xdr:col>4</xdr:col>
                    <xdr:colOff>66675</xdr:colOff>
                    <xdr:row>10</xdr:row>
                    <xdr:rowOff>38100</xdr:rowOff>
                  </from>
                  <to>
                    <xdr:col>5</xdr:col>
                    <xdr:colOff>57150</xdr:colOff>
                    <xdr:row>12</xdr:row>
                    <xdr:rowOff>38100</xdr:rowOff>
                  </to>
                </anchor>
              </controlPr>
            </control>
          </mc:Choice>
        </mc:AlternateContent>
        <mc:AlternateContent xmlns:mc="http://schemas.openxmlformats.org/markup-compatibility/2006">
          <mc:Choice Requires="x14">
            <control shapeId="166962" r:id="rId26" name="Check Box 50">
              <controlPr defaultSize="0" autoFill="0" autoLine="0" autoPict="0">
                <anchor moveWithCells="1">
                  <from>
                    <xdr:col>4</xdr:col>
                    <xdr:colOff>66675</xdr:colOff>
                    <xdr:row>12</xdr:row>
                    <xdr:rowOff>38100</xdr:rowOff>
                  </from>
                  <to>
                    <xdr:col>5</xdr:col>
                    <xdr:colOff>57150</xdr:colOff>
                    <xdr:row>14</xdr:row>
                    <xdr:rowOff>38100</xdr:rowOff>
                  </to>
                </anchor>
              </controlPr>
            </control>
          </mc:Choice>
        </mc:AlternateContent>
        <mc:AlternateContent xmlns:mc="http://schemas.openxmlformats.org/markup-compatibility/2006">
          <mc:Choice Requires="x14">
            <control shapeId="166963" r:id="rId27" name="Check Box 51">
              <controlPr defaultSize="0" autoFill="0" autoLine="0" autoPict="0">
                <anchor moveWithCells="1">
                  <from>
                    <xdr:col>4</xdr:col>
                    <xdr:colOff>66675</xdr:colOff>
                    <xdr:row>14</xdr:row>
                    <xdr:rowOff>38100</xdr:rowOff>
                  </from>
                  <to>
                    <xdr:col>5</xdr:col>
                    <xdr:colOff>57150</xdr:colOff>
                    <xdr:row>16</xdr:row>
                    <xdr:rowOff>38100</xdr:rowOff>
                  </to>
                </anchor>
              </controlPr>
            </control>
          </mc:Choice>
        </mc:AlternateContent>
        <mc:AlternateContent xmlns:mc="http://schemas.openxmlformats.org/markup-compatibility/2006">
          <mc:Choice Requires="x14">
            <control shapeId="166964" r:id="rId28" name="Check Box 52">
              <controlPr defaultSize="0" autoFill="0" autoLine="0" autoPict="0">
                <anchor moveWithCells="1">
                  <from>
                    <xdr:col>4</xdr:col>
                    <xdr:colOff>66675</xdr:colOff>
                    <xdr:row>16</xdr:row>
                    <xdr:rowOff>38100</xdr:rowOff>
                  </from>
                  <to>
                    <xdr:col>5</xdr:col>
                    <xdr:colOff>57150</xdr:colOff>
                    <xdr:row>18</xdr:row>
                    <xdr:rowOff>47625</xdr:rowOff>
                  </to>
                </anchor>
              </controlPr>
            </control>
          </mc:Choice>
        </mc:AlternateContent>
        <mc:AlternateContent xmlns:mc="http://schemas.openxmlformats.org/markup-compatibility/2006">
          <mc:Choice Requires="x14">
            <control shapeId="166965" r:id="rId29" name="Check Box 53">
              <controlPr defaultSize="0" autoFill="0" autoLine="0" autoPict="0">
                <anchor moveWithCells="1">
                  <from>
                    <xdr:col>4</xdr:col>
                    <xdr:colOff>66675</xdr:colOff>
                    <xdr:row>18</xdr:row>
                    <xdr:rowOff>38100</xdr:rowOff>
                  </from>
                  <to>
                    <xdr:col>5</xdr:col>
                    <xdr:colOff>57150</xdr:colOff>
                    <xdr:row>20</xdr:row>
                    <xdr:rowOff>28575</xdr:rowOff>
                  </to>
                </anchor>
              </controlPr>
            </control>
          </mc:Choice>
        </mc:AlternateContent>
        <mc:AlternateContent xmlns:mc="http://schemas.openxmlformats.org/markup-compatibility/2006">
          <mc:Choice Requires="x14">
            <control shapeId="166966" r:id="rId30" name="Check Box 54">
              <controlPr defaultSize="0" autoFill="0" autoLine="0" autoPict="0">
                <anchor moveWithCells="1">
                  <from>
                    <xdr:col>4</xdr:col>
                    <xdr:colOff>66675</xdr:colOff>
                    <xdr:row>20</xdr:row>
                    <xdr:rowOff>38100</xdr:rowOff>
                  </from>
                  <to>
                    <xdr:col>5</xdr:col>
                    <xdr:colOff>57150</xdr:colOff>
                    <xdr:row>22</xdr:row>
                    <xdr:rowOff>38100</xdr:rowOff>
                  </to>
                </anchor>
              </controlPr>
            </control>
          </mc:Choice>
        </mc:AlternateContent>
        <mc:AlternateContent xmlns:mc="http://schemas.openxmlformats.org/markup-compatibility/2006">
          <mc:Choice Requires="x14">
            <control shapeId="166967" r:id="rId31" name="Check Box 55">
              <controlPr defaultSize="0" autoFill="0" autoLine="0" autoPict="0">
                <anchor moveWithCells="1">
                  <from>
                    <xdr:col>4</xdr:col>
                    <xdr:colOff>66675</xdr:colOff>
                    <xdr:row>22</xdr:row>
                    <xdr:rowOff>38100</xdr:rowOff>
                  </from>
                  <to>
                    <xdr:col>5</xdr:col>
                    <xdr:colOff>57150</xdr:colOff>
                    <xdr:row>24</xdr:row>
                    <xdr:rowOff>38100</xdr:rowOff>
                  </to>
                </anchor>
              </controlPr>
            </control>
          </mc:Choice>
        </mc:AlternateContent>
        <mc:AlternateContent xmlns:mc="http://schemas.openxmlformats.org/markup-compatibility/2006">
          <mc:Choice Requires="x14">
            <control shapeId="166968" r:id="rId32" name="Check Box 56">
              <controlPr defaultSize="0" autoFill="0" autoLine="0" autoPict="0">
                <anchor moveWithCells="1">
                  <from>
                    <xdr:col>4</xdr:col>
                    <xdr:colOff>66675</xdr:colOff>
                    <xdr:row>24</xdr:row>
                    <xdr:rowOff>38100</xdr:rowOff>
                  </from>
                  <to>
                    <xdr:col>5</xdr:col>
                    <xdr:colOff>57150</xdr:colOff>
                    <xdr:row>26</xdr:row>
                    <xdr:rowOff>38100</xdr:rowOff>
                  </to>
                </anchor>
              </controlPr>
            </control>
          </mc:Choice>
        </mc:AlternateContent>
        <mc:AlternateContent xmlns:mc="http://schemas.openxmlformats.org/markup-compatibility/2006">
          <mc:Choice Requires="x14">
            <control shapeId="166969" r:id="rId33" name="Check Box 57">
              <controlPr defaultSize="0" autoFill="0" autoLine="0" autoPict="0">
                <anchor moveWithCells="1">
                  <from>
                    <xdr:col>4</xdr:col>
                    <xdr:colOff>66675</xdr:colOff>
                    <xdr:row>32</xdr:row>
                    <xdr:rowOff>38100</xdr:rowOff>
                  </from>
                  <to>
                    <xdr:col>5</xdr:col>
                    <xdr:colOff>57150</xdr:colOff>
                    <xdr:row>34</xdr:row>
                    <xdr:rowOff>38100</xdr:rowOff>
                  </to>
                </anchor>
              </controlPr>
            </control>
          </mc:Choice>
        </mc:AlternateContent>
        <mc:AlternateContent xmlns:mc="http://schemas.openxmlformats.org/markup-compatibility/2006">
          <mc:Choice Requires="x14">
            <control shapeId="166970" r:id="rId34" name="Check Box 58">
              <controlPr defaultSize="0" autoFill="0" autoLine="0" autoPict="0">
                <anchor moveWithCells="1">
                  <from>
                    <xdr:col>4</xdr:col>
                    <xdr:colOff>66675</xdr:colOff>
                    <xdr:row>34</xdr:row>
                    <xdr:rowOff>38100</xdr:rowOff>
                  </from>
                  <to>
                    <xdr:col>5</xdr:col>
                    <xdr:colOff>57150</xdr:colOff>
                    <xdr:row>36</xdr:row>
                    <xdr:rowOff>38100</xdr:rowOff>
                  </to>
                </anchor>
              </controlPr>
            </control>
          </mc:Choice>
        </mc:AlternateContent>
        <mc:AlternateContent xmlns:mc="http://schemas.openxmlformats.org/markup-compatibility/2006">
          <mc:Choice Requires="x14">
            <control shapeId="166971" r:id="rId35" name="Check Box 59">
              <controlPr defaultSize="0" autoFill="0" autoLine="0" autoPict="0">
                <anchor moveWithCells="1">
                  <from>
                    <xdr:col>4</xdr:col>
                    <xdr:colOff>66675</xdr:colOff>
                    <xdr:row>36</xdr:row>
                    <xdr:rowOff>38100</xdr:rowOff>
                  </from>
                  <to>
                    <xdr:col>5</xdr:col>
                    <xdr:colOff>57150</xdr:colOff>
                    <xdr:row>38</xdr:row>
                    <xdr:rowOff>38100</xdr:rowOff>
                  </to>
                </anchor>
              </controlPr>
            </control>
          </mc:Choice>
        </mc:AlternateContent>
        <mc:AlternateContent xmlns:mc="http://schemas.openxmlformats.org/markup-compatibility/2006">
          <mc:Choice Requires="x14">
            <control shapeId="166972" r:id="rId36" name="Check Box 60">
              <controlPr defaultSize="0" autoFill="0" autoLine="0" autoPict="0">
                <anchor moveWithCells="1">
                  <from>
                    <xdr:col>4</xdr:col>
                    <xdr:colOff>66675</xdr:colOff>
                    <xdr:row>38</xdr:row>
                    <xdr:rowOff>38100</xdr:rowOff>
                  </from>
                  <to>
                    <xdr:col>5</xdr:col>
                    <xdr:colOff>57150</xdr:colOff>
                    <xdr:row>40</xdr:row>
                    <xdr:rowOff>38100</xdr:rowOff>
                  </to>
                </anchor>
              </controlPr>
            </control>
          </mc:Choice>
        </mc:AlternateContent>
        <mc:AlternateContent xmlns:mc="http://schemas.openxmlformats.org/markup-compatibility/2006">
          <mc:Choice Requires="x14">
            <control shapeId="166973" r:id="rId37" name="Check Box 61">
              <controlPr defaultSize="0" autoFill="0" autoLine="0" autoPict="0">
                <anchor moveWithCells="1">
                  <from>
                    <xdr:col>4</xdr:col>
                    <xdr:colOff>66675</xdr:colOff>
                    <xdr:row>40</xdr:row>
                    <xdr:rowOff>38100</xdr:rowOff>
                  </from>
                  <to>
                    <xdr:col>5</xdr:col>
                    <xdr:colOff>57150</xdr:colOff>
                    <xdr:row>42</xdr:row>
                    <xdr:rowOff>38100</xdr:rowOff>
                  </to>
                </anchor>
              </controlPr>
            </control>
          </mc:Choice>
        </mc:AlternateContent>
        <mc:AlternateContent xmlns:mc="http://schemas.openxmlformats.org/markup-compatibility/2006">
          <mc:Choice Requires="x14">
            <control shapeId="166974" r:id="rId38" name="Check Box 62">
              <controlPr defaultSize="0" autoFill="0" autoLine="0" autoPict="0">
                <anchor moveWithCells="1">
                  <from>
                    <xdr:col>4</xdr:col>
                    <xdr:colOff>66675</xdr:colOff>
                    <xdr:row>44</xdr:row>
                    <xdr:rowOff>38100</xdr:rowOff>
                  </from>
                  <to>
                    <xdr:col>5</xdr:col>
                    <xdr:colOff>57150</xdr:colOff>
                    <xdr:row>46</xdr:row>
                    <xdr:rowOff>28575</xdr:rowOff>
                  </to>
                </anchor>
              </controlPr>
            </control>
          </mc:Choice>
        </mc:AlternateContent>
        <mc:AlternateContent xmlns:mc="http://schemas.openxmlformats.org/markup-compatibility/2006">
          <mc:Choice Requires="x14">
            <control shapeId="166975" r:id="rId39" name="Check Box 63">
              <controlPr defaultSize="0" autoFill="0" autoLine="0" autoPict="0">
                <anchor moveWithCells="1">
                  <from>
                    <xdr:col>4</xdr:col>
                    <xdr:colOff>66675</xdr:colOff>
                    <xdr:row>26</xdr:row>
                    <xdr:rowOff>38100</xdr:rowOff>
                  </from>
                  <to>
                    <xdr:col>5</xdr:col>
                    <xdr:colOff>57150</xdr:colOff>
                    <xdr:row>28</xdr:row>
                    <xdr:rowOff>38100</xdr:rowOff>
                  </to>
                </anchor>
              </controlPr>
            </control>
          </mc:Choice>
        </mc:AlternateContent>
        <mc:AlternateContent xmlns:mc="http://schemas.openxmlformats.org/markup-compatibility/2006">
          <mc:Choice Requires="x14">
            <control shapeId="166976" r:id="rId40" name="Check Box 64">
              <controlPr defaultSize="0" autoFill="0" autoLine="0" autoPict="0">
                <anchor moveWithCells="1">
                  <from>
                    <xdr:col>4</xdr:col>
                    <xdr:colOff>66675</xdr:colOff>
                    <xdr:row>28</xdr:row>
                    <xdr:rowOff>38100</xdr:rowOff>
                  </from>
                  <to>
                    <xdr:col>5</xdr:col>
                    <xdr:colOff>57150</xdr:colOff>
                    <xdr:row>30</xdr:row>
                    <xdr:rowOff>38100</xdr:rowOff>
                  </to>
                </anchor>
              </controlPr>
            </control>
          </mc:Choice>
        </mc:AlternateContent>
        <mc:AlternateContent xmlns:mc="http://schemas.openxmlformats.org/markup-compatibility/2006">
          <mc:Choice Requires="x14">
            <control shapeId="166977" r:id="rId41" name="Check Box 65">
              <controlPr defaultSize="0" autoFill="0" autoLine="0" autoPict="0">
                <anchor moveWithCells="1">
                  <from>
                    <xdr:col>4</xdr:col>
                    <xdr:colOff>66675</xdr:colOff>
                    <xdr:row>30</xdr:row>
                    <xdr:rowOff>38100</xdr:rowOff>
                  </from>
                  <to>
                    <xdr:col>5</xdr:col>
                    <xdr:colOff>57150</xdr:colOff>
                    <xdr:row>32</xdr:row>
                    <xdr:rowOff>38100</xdr:rowOff>
                  </to>
                </anchor>
              </controlPr>
            </control>
          </mc:Choice>
        </mc:AlternateContent>
        <mc:AlternateContent xmlns:mc="http://schemas.openxmlformats.org/markup-compatibility/2006">
          <mc:Choice Requires="x14">
            <control shapeId="166978" r:id="rId42" name="Check Box 66">
              <controlPr defaultSize="0" autoFill="0" autoLine="0" autoPict="0">
                <anchor moveWithCells="1">
                  <from>
                    <xdr:col>4</xdr:col>
                    <xdr:colOff>66675</xdr:colOff>
                    <xdr:row>42</xdr:row>
                    <xdr:rowOff>38100</xdr:rowOff>
                  </from>
                  <to>
                    <xdr:col>5</xdr:col>
                    <xdr:colOff>57150</xdr:colOff>
                    <xdr:row>44</xdr:row>
                    <xdr:rowOff>38100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I44"/>
  <sheetViews>
    <sheetView zoomScaleNormal="100" workbookViewId="0">
      <selection activeCell="S48" sqref="S48"/>
    </sheetView>
  </sheetViews>
  <sheetFormatPr defaultRowHeight="11.25" x14ac:dyDescent="0.2"/>
  <cols>
    <col min="1" max="1" width="2.7109375" style="7" customWidth="1"/>
    <col min="2" max="2" width="23.85546875" style="7" customWidth="1"/>
    <col min="3" max="3" width="21.28515625" style="7" customWidth="1"/>
    <col min="4" max="4" width="1.7109375" style="7" customWidth="1"/>
    <col min="5" max="5" width="21.28515625" style="7" customWidth="1"/>
    <col min="6" max="6" width="1.7109375" style="7" customWidth="1"/>
    <col min="7" max="7" width="21.28515625" style="7" customWidth="1"/>
    <col min="8" max="8" width="2.7109375" style="7" customWidth="1"/>
    <col min="9" max="16384" width="9.140625" style="7"/>
  </cols>
  <sheetData>
    <row r="1" spans="1:9" s="10" customFormat="1" ht="15" customHeight="1" x14ac:dyDescent="0.2">
      <c r="A1" s="840" t="s">
        <v>226</v>
      </c>
      <c r="B1" s="841"/>
      <c r="C1" s="841"/>
      <c r="D1" s="841"/>
      <c r="E1" s="841"/>
      <c r="F1" s="841"/>
      <c r="G1" s="841"/>
      <c r="H1" s="842"/>
      <c r="I1" s="9"/>
    </row>
    <row r="2" spans="1:9" s="10" customFormat="1" ht="6" customHeight="1" x14ac:dyDescent="0.2">
      <c r="A2" s="62"/>
      <c r="B2" s="583"/>
      <c r="C2" s="583"/>
      <c r="D2" s="583"/>
      <c r="E2" s="583"/>
      <c r="F2" s="583"/>
      <c r="G2" s="583"/>
      <c r="H2" s="106"/>
      <c r="I2" s="9"/>
    </row>
    <row r="3" spans="1:9" s="10" customFormat="1" ht="39.75" customHeight="1" x14ac:dyDescent="0.2">
      <c r="A3" s="62"/>
      <c r="B3" s="843" t="s">
        <v>590</v>
      </c>
      <c r="C3" s="843"/>
      <c r="D3" s="843"/>
      <c r="E3" s="843"/>
      <c r="F3" s="843"/>
      <c r="G3" s="843"/>
      <c r="H3" s="106"/>
      <c r="I3" s="9"/>
    </row>
    <row r="4" spans="1:9" s="10" customFormat="1" ht="6" customHeight="1" x14ac:dyDescent="0.2">
      <c r="A4" s="62"/>
      <c r="B4" s="583"/>
      <c r="C4" s="583"/>
      <c r="D4" s="583"/>
      <c r="E4" s="583"/>
      <c r="F4" s="583"/>
      <c r="G4" s="583"/>
      <c r="H4" s="106"/>
      <c r="I4" s="9"/>
    </row>
    <row r="5" spans="1:9" s="10" customFormat="1" ht="22.5" customHeight="1" x14ac:dyDescent="0.2">
      <c r="A5" s="62"/>
      <c r="B5" s="844" t="s">
        <v>460</v>
      </c>
      <c r="C5" s="845"/>
      <c r="D5" s="845"/>
      <c r="E5" s="845"/>
      <c r="F5" s="845"/>
      <c r="G5" s="845"/>
      <c r="H5" s="106"/>
      <c r="I5" s="9"/>
    </row>
    <row r="6" spans="1:9" s="10" customFormat="1" ht="5.25" customHeight="1" x14ac:dyDescent="0.2">
      <c r="A6" s="62"/>
      <c r="B6" s="583"/>
      <c r="C6" s="583"/>
      <c r="D6" s="583"/>
      <c r="E6" s="583"/>
      <c r="F6" s="583"/>
      <c r="G6" s="583"/>
      <c r="H6" s="106"/>
      <c r="I6" s="9"/>
    </row>
    <row r="7" spans="1:9" s="10" customFormat="1" ht="29.25" customHeight="1" x14ac:dyDescent="0.2">
      <c r="A7" s="62"/>
      <c r="B7" s="583"/>
      <c r="C7" s="584" t="s">
        <v>461</v>
      </c>
      <c r="D7" s="583"/>
      <c r="E7" s="847"/>
      <c r="F7" s="848"/>
      <c r="G7" s="849"/>
      <c r="H7" s="106"/>
      <c r="I7" s="9"/>
    </row>
    <row r="8" spans="1:9" s="10" customFormat="1" ht="6" customHeight="1" x14ac:dyDescent="0.2">
      <c r="A8" s="62"/>
      <c r="B8" s="583"/>
      <c r="C8" s="583"/>
      <c r="D8" s="583"/>
      <c r="E8" s="583"/>
      <c r="F8" s="583"/>
      <c r="G8" s="583"/>
      <c r="H8" s="106"/>
      <c r="I8" s="9"/>
    </row>
    <row r="9" spans="1:9" s="10" customFormat="1" ht="15.75" x14ac:dyDescent="0.25">
      <c r="A9" s="62"/>
      <c r="B9" s="839" t="s">
        <v>140</v>
      </c>
      <c r="C9" s="839"/>
      <c r="D9" s="839"/>
      <c r="E9" s="839"/>
      <c r="F9" s="839"/>
      <c r="G9" s="839"/>
      <c r="H9" s="106"/>
      <c r="I9" s="9"/>
    </row>
    <row r="10" spans="1:9" s="10" customFormat="1" ht="27" customHeight="1" x14ac:dyDescent="0.2">
      <c r="A10" s="62"/>
      <c r="B10" s="846" t="s">
        <v>263</v>
      </c>
      <c r="C10" s="846"/>
      <c r="D10" s="846"/>
      <c r="E10" s="846"/>
      <c r="F10" s="846"/>
      <c r="G10" s="846"/>
      <c r="H10" s="106"/>
      <c r="I10" s="9"/>
    </row>
    <row r="11" spans="1:9" s="10" customFormat="1" ht="12.75" customHeight="1" x14ac:dyDescent="0.2">
      <c r="A11" s="62"/>
      <c r="B11" s="585" t="s">
        <v>252</v>
      </c>
      <c r="C11" s="586"/>
      <c r="D11" s="586"/>
      <c r="E11" s="585" t="s">
        <v>257</v>
      </c>
      <c r="F11" s="586"/>
      <c r="G11" s="586"/>
      <c r="H11" s="106"/>
      <c r="I11" s="9"/>
    </row>
    <row r="12" spans="1:9" s="10" customFormat="1" ht="12.75" customHeight="1" x14ac:dyDescent="0.2">
      <c r="A12" s="62"/>
      <c r="B12" s="585" t="s">
        <v>253</v>
      </c>
      <c r="C12" s="586"/>
      <c r="D12" s="586"/>
      <c r="E12" s="585" t="s">
        <v>258</v>
      </c>
      <c r="F12" s="586"/>
      <c r="G12" s="586"/>
      <c r="H12" s="106"/>
      <c r="I12" s="9"/>
    </row>
    <row r="13" spans="1:9" s="10" customFormat="1" ht="12.75" customHeight="1" x14ac:dyDescent="0.2">
      <c r="A13" s="62"/>
      <c r="B13" s="585" t="s">
        <v>459</v>
      </c>
      <c r="C13" s="586"/>
      <c r="D13" s="586"/>
      <c r="E13" s="585" t="s">
        <v>259</v>
      </c>
      <c r="F13" s="586"/>
      <c r="G13" s="586"/>
      <c r="H13" s="106"/>
      <c r="I13" s="9"/>
    </row>
    <row r="14" spans="1:9" s="10" customFormat="1" ht="12.75" customHeight="1" x14ac:dyDescent="0.2">
      <c r="A14" s="62"/>
      <c r="B14" s="585" t="s">
        <v>254</v>
      </c>
      <c r="C14" s="586"/>
      <c r="D14" s="586"/>
      <c r="E14" s="585" t="s">
        <v>260</v>
      </c>
      <c r="F14" s="586"/>
      <c r="G14" s="586"/>
      <c r="H14" s="106"/>
      <c r="I14" s="9"/>
    </row>
    <row r="15" spans="1:9" s="10" customFormat="1" ht="12.75" customHeight="1" x14ac:dyDescent="0.2">
      <c r="A15" s="62"/>
      <c r="B15" s="585" t="s">
        <v>255</v>
      </c>
      <c r="C15" s="586"/>
      <c r="D15" s="586"/>
      <c r="E15" s="585" t="s">
        <v>261</v>
      </c>
      <c r="F15" s="586"/>
      <c r="G15" s="586"/>
      <c r="H15" s="106"/>
      <c r="I15" s="9"/>
    </row>
    <row r="16" spans="1:9" s="10" customFormat="1" ht="12.75" customHeight="1" x14ac:dyDescent="0.2">
      <c r="A16" s="62"/>
      <c r="B16" s="585" t="s">
        <v>256</v>
      </c>
      <c r="C16" s="586"/>
      <c r="D16" s="586"/>
      <c r="E16" s="585" t="s">
        <v>262</v>
      </c>
      <c r="F16" s="586"/>
      <c r="G16" s="586"/>
      <c r="H16" s="106"/>
      <c r="I16" s="9"/>
    </row>
    <row r="17" spans="1:9" s="10" customFormat="1" ht="6" customHeight="1" x14ac:dyDescent="0.2">
      <c r="A17" s="62"/>
      <c r="B17" s="276"/>
      <c r="C17" s="276"/>
      <c r="D17" s="276"/>
      <c r="E17" s="276"/>
      <c r="F17" s="276"/>
      <c r="G17" s="276"/>
      <c r="H17" s="106"/>
      <c r="I17" s="9"/>
    </row>
    <row r="18" spans="1:9" s="139" customFormat="1" ht="18.75" customHeight="1" x14ac:dyDescent="0.3">
      <c r="A18" s="138"/>
      <c r="C18" s="98" t="s">
        <v>168</v>
      </c>
      <c r="E18" s="98" t="s">
        <v>169</v>
      </c>
      <c r="G18" s="98" t="s">
        <v>180</v>
      </c>
      <c r="H18" s="133"/>
      <c r="I18" s="21"/>
    </row>
    <row r="19" spans="1:9" s="139" customFormat="1" ht="28.5" customHeight="1" x14ac:dyDescent="0.2">
      <c r="A19" s="138"/>
      <c r="B19" s="507" t="s">
        <v>136</v>
      </c>
      <c r="C19" s="468"/>
      <c r="D19" s="49"/>
      <c r="E19" s="468"/>
      <c r="F19" s="49"/>
      <c r="G19" s="468"/>
      <c r="H19" s="133"/>
      <c r="I19" s="21"/>
    </row>
    <row r="20" spans="1:9" s="139" customFormat="1" ht="6.75" customHeight="1" x14ac:dyDescent="0.2">
      <c r="A20" s="138"/>
      <c r="B20" s="508"/>
      <c r="C20" s="49"/>
      <c r="D20" s="49"/>
      <c r="E20" s="618"/>
      <c r="F20" s="49"/>
      <c r="G20" s="49"/>
      <c r="H20" s="35"/>
      <c r="I20" s="21"/>
    </row>
    <row r="21" spans="1:9" s="139" customFormat="1" ht="28.5" customHeight="1" x14ac:dyDescent="0.2">
      <c r="A21" s="138"/>
      <c r="B21" s="509" t="s">
        <v>141</v>
      </c>
      <c r="C21" s="468"/>
      <c r="D21" s="49"/>
      <c r="E21" s="468"/>
      <c r="F21" s="49"/>
      <c r="G21" s="468"/>
      <c r="H21" s="133"/>
      <c r="I21" s="21"/>
    </row>
    <row r="22" spans="1:9" s="139" customFormat="1" ht="6.75" customHeight="1" x14ac:dyDescent="0.2">
      <c r="A22" s="138"/>
      <c r="B22" s="508"/>
      <c r="C22" s="49"/>
      <c r="D22" s="49"/>
      <c r="E22" s="618"/>
      <c r="F22" s="49"/>
      <c r="G22" s="49"/>
      <c r="H22" s="35"/>
      <c r="I22" s="21"/>
    </row>
    <row r="23" spans="1:9" s="139" customFormat="1" ht="28.5" customHeight="1" x14ac:dyDescent="0.2">
      <c r="A23" s="138"/>
      <c r="B23" s="509" t="s">
        <v>137</v>
      </c>
      <c r="C23" s="468"/>
      <c r="D23" s="49"/>
      <c r="E23" s="468"/>
      <c r="F23" s="49"/>
      <c r="G23" s="468"/>
      <c r="H23" s="133"/>
      <c r="I23" s="21"/>
    </row>
    <row r="24" spans="1:9" s="139" customFormat="1" ht="6.75" customHeight="1" x14ac:dyDescent="0.2">
      <c r="A24" s="138"/>
      <c r="B24" s="508"/>
      <c r="C24" s="49"/>
      <c r="D24" s="49"/>
      <c r="E24" s="618"/>
      <c r="F24" s="49"/>
      <c r="G24" s="49"/>
      <c r="H24" s="35"/>
      <c r="I24" s="21"/>
    </row>
    <row r="25" spans="1:9" s="139" customFormat="1" ht="28.5" customHeight="1" x14ac:dyDescent="0.2">
      <c r="A25" s="138"/>
      <c r="B25" s="509" t="s">
        <v>138</v>
      </c>
      <c r="C25" s="468"/>
      <c r="D25" s="49"/>
      <c r="E25" s="468"/>
      <c r="F25" s="49"/>
      <c r="G25" s="468"/>
      <c r="H25" s="133"/>
      <c r="I25" s="21"/>
    </row>
    <row r="26" spans="1:9" s="134" customFormat="1" ht="6.75" customHeight="1" x14ac:dyDescent="0.2">
      <c r="A26" s="132"/>
      <c r="B26" s="510"/>
      <c r="C26" s="49"/>
      <c r="D26" s="49"/>
      <c r="E26" s="618"/>
      <c r="F26" s="49"/>
      <c r="G26" s="49"/>
      <c r="H26" s="35"/>
    </row>
    <row r="27" spans="1:9" s="134" customFormat="1" ht="28.5" customHeight="1" x14ac:dyDescent="0.2">
      <c r="A27" s="132"/>
      <c r="B27" s="509" t="s">
        <v>296</v>
      </c>
      <c r="C27" s="468"/>
      <c r="D27" s="49"/>
      <c r="E27" s="468"/>
      <c r="F27" s="49"/>
      <c r="G27" s="468"/>
      <c r="H27" s="140"/>
    </row>
    <row r="28" spans="1:9" s="134" customFormat="1" ht="6.75" customHeight="1" x14ac:dyDescent="0.2">
      <c r="A28" s="132"/>
      <c r="B28" s="510"/>
      <c r="C28" s="49"/>
      <c r="D28" s="49"/>
      <c r="E28" s="618"/>
      <c r="F28" s="49"/>
      <c r="G28" s="49"/>
      <c r="H28" s="35"/>
    </row>
    <row r="29" spans="1:9" s="134" customFormat="1" ht="28.5" customHeight="1" x14ac:dyDescent="0.2">
      <c r="A29" s="132"/>
      <c r="B29" s="507" t="s">
        <v>142</v>
      </c>
      <c r="C29" s="468"/>
      <c r="D29" s="49"/>
      <c r="E29" s="468"/>
      <c r="F29" s="49"/>
      <c r="G29" s="468"/>
      <c r="H29" s="133"/>
    </row>
    <row r="30" spans="1:9" s="134" customFormat="1" ht="6.75" customHeight="1" x14ac:dyDescent="0.2">
      <c r="A30" s="132"/>
      <c r="B30" s="510"/>
      <c r="C30" s="49"/>
      <c r="D30" s="49"/>
      <c r="E30" s="618"/>
      <c r="F30" s="49"/>
      <c r="G30" s="49"/>
      <c r="H30" s="35"/>
    </row>
    <row r="31" spans="1:9" s="134" customFormat="1" ht="28.5" customHeight="1" x14ac:dyDescent="0.2">
      <c r="A31" s="132"/>
      <c r="B31" s="509" t="s">
        <v>139</v>
      </c>
      <c r="C31" s="468"/>
      <c r="D31" s="49"/>
      <c r="E31" s="468"/>
      <c r="F31" s="49"/>
      <c r="G31" s="468"/>
      <c r="H31" s="133"/>
    </row>
    <row r="32" spans="1:9" s="134" customFormat="1" ht="6.75" customHeight="1" x14ac:dyDescent="0.2">
      <c r="A32" s="132"/>
      <c r="B32" s="510"/>
      <c r="C32" s="49"/>
      <c r="D32" s="49"/>
      <c r="E32" s="618"/>
      <c r="F32" s="49"/>
      <c r="G32" s="49"/>
      <c r="H32" s="35"/>
    </row>
    <row r="33" spans="1:8" s="134" customFormat="1" ht="28.5" customHeight="1" x14ac:dyDescent="0.2">
      <c r="A33" s="132"/>
      <c r="B33" s="511" t="s">
        <v>197</v>
      </c>
      <c r="C33" s="468"/>
      <c r="D33" s="49"/>
      <c r="E33" s="574"/>
      <c r="F33" s="49"/>
      <c r="G33" s="574"/>
      <c r="H33" s="133"/>
    </row>
    <row r="34" spans="1:8" s="134" customFormat="1" ht="6.75" customHeight="1" x14ac:dyDescent="0.2">
      <c r="A34" s="132"/>
      <c r="B34" s="512"/>
      <c r="C34" s="49"/>
      <c r="D34" s="49"/>
      <c r="E34" s="618"/>
      <c r="F34" s="49"/>
      <c r="G34" s="49"/>
      <c r="H34" s="35"/>
    </row>
    <row r="35" spans="1:8" s="134" customFormat="1" ht="28.5" customHeight="1" x14ac:dyDescent="0.2">
      <c r="A35" s="132"/>
      <c r="B35" s="507" t="s">
        <v>195</v>
      </c>
      <c r="C35" s="468"/>
      <c r="D35" s="49"/>
      <c r="E35" s="574"/>
      <c r="F35" s="49"/>
      <c r="G35" s="574"/>
      <c r="H35" s="133"/>
    </row>
    <row r="36" spans="1:8" s="134" customFormat="1" ht="6" customHeight="1" x14ac:dyDescent="0.2">
      <c r="A36" s="132"/>
      <c r="B36" s="512"/>
      <c r="C36" s="49"/>
      <c r="D36" s="49"/>
      <c r="E36" s="618"/>
      <c r="F36" s="49"/>
      <c r="G36" s="49"/>
      <c r="H36" s="35"/>
    </row>
    <row r="37" spans="1:8" s="134" customFormat="1" ht="28.5" customHeight="1" x14ac:dyDescent="0.2">
      <c r="A37" s="132"/>
      <c r="B37" s="507" t="s">
        <v>196</v>
      </c>
      <c r="C37" s="468"/>
      <c r="D37" s="49"/>
      <c r="E37" s="574"/>
      <c r="F37" s="49"/>
      <c r="G37" s="574"/>
      <c r="H37" s="133"/>
    </row>
    <row r="38" spans="1:8" ht="15.75" x14ac:dyDescent="0.3">
      <c r="A38" s="31"/>
      <c r="B38" s="508"/>
      <c r="C38" s="98" t="s">
        <v>185</v>
      </c>
      <c r="D38" s="139"/>
      <c r="E38" s="98" t="s">
        <v>186</v>
      </c>
      <c r="F38" s="139"/>
      <c r="G38" s="98" t="s">
        <v>187</v>
      </c>
      <c r="H38" s="35"/>
    </row>
    <row r="39" spans="1:8" ht="28.5" customHeight="1" x14ac:dyDescent="0.2">
      <c r="A39" s="31"/>
      <c r="B39" s="509" t="s">
        <v>141</v>
      </c>
      <c r="C39" s="468"/>
      <c r="D39" s="49"/>
      <c r="E39" s="468"/>
      <c r="F39" s="49"/>
      <c r="G39" s="468"/>
      <c r="H39" s="35"/>
    </row>
    <row r="40" spans="1:8" ht="5.25" customHeight="1" x14ac:dyDescent="0.2">
      <c r="A40" s="31"/>
      <c r="B40" s="508"/>
      <c r="C40" s="49"/>
      <c r="D40" s="49"/>
      <c r="E40" s="618"/>
      <c r="F40" s="49"/>
      <c r="G40" s="49"/>
      <c r="H40" s="35"/>
    </row>
    <row r="41" spans="1:8" ht="28.5" customHeight="1" x14ac:dyDescent="0.2">
      <c r="A41" s="31"/>
      <c r="B41" s="509" t="s">
        <v>188</v>
      </c>
      <c r="C41" s="468"/>
      <c r="D41" s="49"/>
      <c r="E41" s="468"/>
      <c r="F41" s="49"/>
      <c r="G41" s="468"/>
      <c r="H41" s="35"/>
    </row>
    <row r="42" spans="1:8" x14ac:dyDescent="0.2">
      <c r="A42" s="31"/>
      <c r="B42" s="32"/>
      <c r="C42" s="32"/>
      <c r="D42" s="32"/>
      <c r="E42" s="32"/>
      <c r="F42" s="32"/>
      <c r="G42" s="32"/>
      <c r="H42" s="35"/>
    </row>
    <row r="43" spans="1:8" ht="12" x14ac:dyDescent="0.2">
      <c r="A43" s="31"/>
      <c r="B43" s="658" t="str">
        <f>IF(Submission!I5=2,LEFT(CONCATENATE(Submission!$C$15," - ",'Section A1'!$B$5),95),LEFT(CONCATENATE(Submission!$C$15,"-",Submission!$C$17,"-",Submission!$C$19," BEIA - ",'Section A1'!$B$5),85))</f>
        <v xml:space="preserve">-- BEIA - </v>
      </c>
      <c r="C43" s="641"/>
      <c r="D43" s="641"/>
      <c r="E43" s="641"/>
      <c r="F43" s="641"/>
      <c r="G43" s="643"/>
      <c r="H43" s="35"/>
    </row>
    <row r="44" spans="1:8" ht="12" thickBot="1" x14ac:dyDescent="0.25">
      <c r="A44" s="40"/>
      <c r="B44" s="41"/>
      <c r="C44" s="41"/>
      <c r="D44" s="41"/>
      <c r="E44" s="41"/>
      <c r="F44" s="41"/>
      <c r="G44" s="41"/>
      <c r="H44" s="43"/>
    </row>
  </sheetData>
  <sheetProtection password="EBAD" sheet="1"/>
  <mergeCells count="6">
    <mergeCell ref="B9:G9"/>
    <mergeCell ref="A1:H1"/>
    <mergeCell ref="B3:G3"/>
    <mergeCell ref="B5:G5"/>
    <mergeCell ref="B10:G10"/>
    <mergeCell ref="E7:G7"/>
  </mergeCells>
  <phoneticPr fontId="0" type="noConversion"/>
  <pageMargins left="0.5" right="0.5" top="0.5" bottom="0.5" header="0.25" footer="0.25"/>
  <pageSetup orientation="portrait" r:id="rId1"/>
  <headerFooter alignWithMargins="0">
    <oddHeader>&amp;C&amp;F</oddHeader>
    <oddFooter>&amp;L&amp;A&amp;C&amp;P&amp;RSGER Consolidated Reporting Form v3.2</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dimension ref="A1:I30"/>
  <sheetViews>
    <sheetView topLeftCell="A7" zoomScaleNormal="100" workbookViewId="0">
      <selection activeCell="S48" sqref="S48"/>
    </sheetView>
  </sheetViews>
  <sheetFormatPr defaultRowHeight="11.25" x14ac:dyDescent="0.2"/>
  <cols>
    <col min="1" max="1" width="2.7109375" style="7" customWidth="1"/>
    <col min="2" max="2" width="23.85546875" style="7" customWidth="1"/>
    <col min="3" max="3" width="21.28515625" style="7" customWidth="1"/>
    <col min="4" max="4" width="1.7109375" style="7" customWidth="1"/>
    <col min="5" max="5" width="21.28515625" style="7" customWidth="1"/>
    <col min="6" max="6" width="1.7109375" style="7" customWidth="1"/>
    <col min="7" max="7" width="21.28515625" style="7" customWidth="1"/>
    <col min="8" max="8" width="2.7109375" style="7" customWidth="1"/>
    <col min="9" max="16384" width="9.140625" style="7"/>
  </cols>
  <sheetData>
    <row r="1" spans="1:9" s="10" customFormat="1" ht="15" customHeight="1" x14ac:dyDescent="0.2">
      <c r="A1" s="732" t="s">
        <v>119</v>
      </c>
      <c r="B1" s="728"/>
      <c r="C1" s="728"/>
      <c r="D1" s="728"/>
      <c r="E1" s="728"/>
      <c r="F1" s="728"/>
      <c r="G1" s="728"/>
      <c r="H1" s="729"/>
      <c r="I1" s="9"/>
    </row>
    <row r="2" spans="1:9" s="10" customFormat="1" ht="6" customHeight="1" x14ac:dyDescent="0.2">
      <c r="A2" s="62"/>
      <c r="B2" s="109"/>
      <c r="C2" s="109"/>
      <c r="D2" s="109"/>
      <c r="E2" s="109"/>
      <c r="F2" s="109"/>
      <c r="G2" s="116"/>
      <c r="H2" s="106"/>
      <c r="I2" s="9"/>
    </row>
    <row r="3" spans="1:9" s="12" customFormat="1" ht="16.5" customHeight="1" x14ac:dyDescent="0.25">
      <c r="A3" s="23"/>
      <c r="B3" s="850" t="s">
        <v>13</v>
      </c>
      <c r="C3" s="851"/>
      <c r="D3" s="104"/>
      <c r="E3" s="104"/>
      <c r="F3" s="112"/>
      <c r="G3" s="107"/>
      <c r="H3" s="28"/>
    </row>
    <row r="4" spans="1:9" s="12" customFormat="1" ht="15.75" customHeight="1" x14ac:dyDescent="0.2">
      <c r="A4" s="23"/>
      <c r="B4" s="852" t="s">
        <v>14</v>
      </c>
      <c r="C4" s="853"/>
      <c r="D4" s="853"/>
      <c r="E4" s="853"/>
      <c r="F4" s="853"/>
      <c r="G4" s="853"/>
      <c r="H4" s="28"/>
    </row>
    <row r="5" spans="1:9" s="10" customFormat="1" ht="15" customHeight="1" x14ac:dyDescent="0.3">
      <c r="A5" s="62"/>
      <c r="B5" s="68"/>
      <c r="C5" s="112" t="s">
        <v>168</v>
      </c>
      <c r="D5" s="68"/>
      <c r="E5" s="112" t="s">
        <v>169</v>
      </c>
      <c r="F5" s="68"/>
      <c r="G5" s="112" t="s">
        <v>170</v>
      </c>
      <c r="H5" s="106"/>
      <c r="I5" s="9"/>
    </row>
    <row r="6" spans="1:9" s="10" customFormat="1" ht="48" customHeight="1" x14ac:dyDescent="0.2">
      <c r="A6" s="62"/>
      <c r="B6" s="384" t="s">
        <v>136</v>
      </c>
      <c r="C6" s="469"/>
      <c r="D6" s="575"/>
      <c r="E6" s="469"/>
      <c r="F6" s="575"/>
      <c r="G6" s="469"/>
      <c r="H6" s="106"/>
      <c r="I6" s="9"/>
    </row>
    <row r="7" spans="1:9" s="10" customFormat="1" ht="6" customHeight="1" x14ac:dyDescent="0.2">
      <c r="A7" s="62"/>
      <c r="B7" s="513"/>
      <c r="C7" s="575"/>
      <c r="D7" s="575"/>
      <c r="E7" s="575"/>
      <c r="F7" s="575"/>
      <c r="G7" s="575"/>
      <c r="H7" s="106"/>
      <c r="I7" s="9"/>
    </row>
    <row r="8" spans="1:9" s="10" customFormat="1" ht="48" customHeight="1" x14ac:dyDescent="0.2">
      <c r="A8" s="62"/>
      <c r="B8" s="514" t="s">
        <v>141</v>
      </c>
      <c r="C8" s="469"/>
      <c r="D8" s="575"/>
      <c r="E8" s="469"/>
      <c r="F8" s="575"/>
      <c r="G8" s="469"/>
      <c r="H8" s="106"/>
      <c r="I8" s="9"/>
    </row>
    <row r="9" spans="1:9" s="10" customFormat="1" ht="6" customHeight="1" x14ac:dyDescent="0.2">
      <c r="A9" s="62"/>
      <c r="B9" s="513"/>
      <c r="C9" s="575"/>
      <c r="D9" s="575"/>
      <c r="E9" s="575"/>
      <c r="F9" s="575"/>
      <c r="G9" s="575"/>
      <c r="H9" s="106"/>
      <c r="I9" s="9"/>
    </row>
    <row r="10" spans="1:9" s="10" customFormat="1" ht="48" customHeight="1" x14ac:dyDescent="0.2">
      <c r="A10" s="62"/>
      <c r="B10" s="514" t="s">
        <v>137</v>
      </c>
      <c r="C10" s="469"/>
      <c r="D10" s="575"/>
      <c r="E10" s="469"/>
      <c r="F10" s="575"/>
      <c r="G10" s="469"/>
      <c r="H10" s="106"/>
      <c r="I10" s="9"/>
    </row>
    <row r="11" spans="1:9" s="10" customFormat="1" ht="6" customHeight="1" x14ac:dyDescent="0.2">
      <c r="A11" s="62"/>
      <c r="B11" s="513"/>
      <c r="C11" s="575"/>
      <c r="D11" s="575"/>
      <c r="E11" s="575"/>
      <c r="F11" s="575"/>
      <c r="G11" s="575"/>
      <c r="H11" s="106"/>
      <c r="I11" s="9"/>
    </row>
    <row r="12" spans="1:9" s="10" customFormat="1" ht="48" customHeight="1" x14ac:dyDescent="0.2">
      <c r="A12" s="62"/>
      <c r="B12" s="514" t="s">
        <v>138</v>
      </c>
      <c r="C12" s="469"/>
      <c r="D12" s="575"/>
      <c r="E12" s="469"/>
      <c r="F12" s="575"/>
      <c r="G12" s="469"/>
      <c r="H12" s="106"/>
      <c r="I12" s="9"/>
    </row>
    <row r="13" spans="1:9" s="12" customFormat="1" ht="6" customHeight="1" x14ac:dyDescent="0.2">
      <c r="A13" s="23"/>
      <c r="B13" s="515"/>
      <c r="C13" s="572"/>
      <c r="D13" s="572"/>
      <c r="E13" s="572"/>
      <c r="F13" s="572"/>
      <c r="G13" s="572"/>
      <c r="H13" s="58"/>
    </row>
    <row r="14" spans="1:9" s="12" customFormat="1" ht="48" customHeight="1" x14ac:dyDescent="0.2">
      <c r="A14" s="23"/>
      <c r="B14" s="514" t="s">
        <v>296</v>
      </c>
      <c r="C14" s="469"/>
      <c r="D14" s="575"/>
      <c r="E14" s="469"/>
      <c r="F14" s="575"/>
      <c r="G14" s="469"/>
      <c r="H14" s="58"/>
    </row>
    <row r="15" spans="1:9" s="12" customFormat="1" ht="6" customHeight="1" x14ac:dyDescent="0.2">
      <c r="A15" s="23"/>
      <c r="B15" s="515"/>
      <c r="C15" s="572"/>
      <c r="D15" s="572"/>
      <c r="E15" s="572"/>
      <c r="F15" s="576"/>
      <c r="G15" s="575"/>
      <c r="H15" s="28"/>
    </row>
    <row r="16" spans="1:9" s="12" customFormat="1" ht="48" customHeight="1" x14ac:dyDescent="0.2">
      <c r="A16" s="23"/>
      <c r="B16" s="384" t="s">
        <v>142</v>
      </c>
      <c r="C16" s="469"/>
      <c r="D16" s="575"/>
      <c r="E16" s="469"/>
      <c r="F16" s="575"/>
      <c r="G16" s="469"/>
      <c r="H16" s="28"/>
    </row>
    <row r="17" spans="1:8" s="12" customFormat="1" ht="6" customHeight="1" x14ac:dyDescent="0.2">
      <c r="A17" s="23"/>
      <c r="B17" s="515"/>
      <c r="C17" s="572"/>
      <c r="D17" s="572"/>
      <c r="E17" s="572"/>
      <c r="F17" s="572"/>
      <c r="G17" s="572"/>
      <c r="H17" s="28"/>
    </row>
    <row r="18" spans="1:8" s="12" customFormat="1" ht="48" customHeight="1" x14ac:dyDescent="0.2">
      <c r="A18" s="23"/>
      <c r="B18" s="509" t="s">
        <v>139</v>
      </c>
      <c r="C18" s="469"/>
      <c r="D18" s="575"/>
      <c r="E18" s="469"/>
      <c r="F18" s="575"/>
      <c r="G18" s="469"/>
      <c r="H18" s="28"/>
    </row>
    <row r="19" spans="1:8" s="12" customFormat="1" ht="6" customHeight="1" x14ac:dyDescent="0.2">
      <c r="A19" s="23"/>
      <c r="B19" s="515"/>
      <c r="C19" s="572"/>
      <c r="D19" s="572"/>
      <c r="E19" s="572"/>
      <c r="F19" s="572"/>
      <c r="G19" s="572"/>
      <c r="H19" s="28"/>
    </row>
    <row r="20" spans="1:8" s="12" customFormat="1" ht="48" customHeight="1" x14ac:dyDescent="0.2">
      <c r="A20" s="23"/>
      <c r="B20" s="516" t="s">
        <v>197</v>
      </c>
      <c r="C20" s="469"/>
      <c r="D20" s="575"/>
      <c r="E20" s="577"/>
      <c r="F20" s="575"/>
      <c r="G20" s="577"/>
      <c r="H20" s="28"/>
    </row>
    <row r="21" spans="1:8" ht="6" customHeight="1" x14ac:dyDescent="0.2">
      <c r="A21" s="31"/>
      <c r="B21" s="515"/>
      <c r="C21" s="578"/>
      <c r="D21" s="578"/>
      <c r="E21" s="578"/>
      <c r="F21" s="578"/>
      <c r="G21" s="578"/>
      <c r="H21" s="35"/>
    </row>
    <row r="22" spans="1:8" ht="48" customHeight="1" x14ac:dyDescent="0.2">
      <c r="A22" s="31"/>
      <c r="B22" s="507" t="s">
        <v>195</v>
      </c>
      <c r="C22" s="469"/>
      <c r="D22" s="578"/>
      <c r="E22" s="578"/>
      <c r="F22" s="578"/>
      <c r="G22" s="578"/>
      <c r="H22" s="35"/>
    </row>
    <row r="23" spans="1:8" ht="6" customHeight="1" x14ac:dyDescent="0.2">
      <c r="A23" s="31"/>
      <c r="B23" s="512"/>
      <c r="C23" s="575"/>
      <c r="D23" s="578"/>
      <c r="E23" s="578"/>
      <c r="F23" s="578"/>
      <c r="G23" s="578"/>
      <c r="H23" s="35"/>
    </row>
    <row r="24" spans="1:8" ht="48" customHeight="1" x14ac:dyDescent="0.2">
      <c r="A24" s="31"/>
      <c r="B24" s="507" t="s">
        <v>196</v>
      </c>
      <c r="C24" s="469"/>
      <c r="D24" s="579"/>
      <c r="E24" s="578"/>
      <c r="F24" s="578"/>
      <c r="G24" s="578"/>
      <c r="H24" s="35"/>
    </row>
    <row r="25" spans="1:8" ht="15.75" x14ac:dyDescent="0.3">
      <c r="A25" s="31"/>
      <c r="B25" s="512"/>
      <c r="C25" s="98" t="s">
        <v>185</v>
      </c>
      <c r="D25" s="48"/>
      <c r="E25" s="98" t="s">
        <v>186</v>
      </c>
      <c r="F25" s="48"/>
      <c r="G25" s="98" t="s">
        <v>187</v>
      </c>
      <c r="H25" s="35"/>
    </row>
    <row r="26" spans="1:8" ht="48" customHeight="1" x14ac:dyDescent="0.2">
      <c r="A26" s="31"/>
      <c r="B26" s="509" t="s">
        <v>141</v>
      </c>
      <c r="C26" s="469"/>
      <c r="D26" s="49"/>
      <c r="E26" s="468"/>
      <c r="F26" s="49"/>
      <c r="G26" s="468"/>
      <c r="H26" s="35"/>
    </row>
    <row r="27" spans="1:8" ht="6" customHeight="1" x14ac:dyDescent="0.2">
      <c r="A27" s="31"/>
      <c r="B27" s="508"/>
      <c r="C27" s="49"/>
      <c r="D27" s="49"/>
      <c r="E27" s="49"/>
      <c r="F27" s="49"/>
      <c r="G27" s="49"/>
      <c r="H27" s="35"/>
    </row>
    <row r="28" spans="1:8" ht="48" customHeight="1" x14ac:dyDescent="0.2">
      <c r="A28" s="31"/>
      <c r="B28" s="509" t="s">
        <v>188</v>
      </c>
      <c r="C28" s="468"/>
      <c r="D28" s="49"/>
      <c r="E28" s="468"/>
      <c r="F28" s="49"/>
      <c r="G28" s="468"/>
      <c r="H28" s="35"/>
    </row>
    <row r="29" spans="1:8" ht="6" customHeight="1" x14ac:dyDescent="0.2">
      <c r="A29" s="31"/>
      <c r="B29" s="32"/>
      <c r="C29" s="32"/>
      <c r="D29" s="32"/>
      <c r="E29" s="32"/>
      <c r="F29" s="32"/>
      <c r="G29" s="32"/>
      <c r="H29" s="35"/>
    </row>
    <row r="30" spans="1:8" ht="12.75" thickBot="1" x14ac:dyDescent="0.25">
      <c r="A30" s="40"/>
      <c r="B30" s="659" t="str">
        <f>IF(Submission!I5=2,LEFT(CONCATENATE(Submission!$C$15," - ",'Section A1'!$B$5),95),LEFT(CONCATENATE(Submission!$C$15,"-",Submission!$C$17,"-",Submission!$C$19," BEIA - ",'Section A1'!$B$5),85))</f>
        <v xml:space="preserve">-- BEIA - </v>
      </c>
      <c r="C30" s="650"/>
      <c r="D30" s="650"/>
      <c r="E30" s="650"/>
      <c r="F30" s="650"/>
      <c r="G30" s="651"/>
      <c r="H30" s="43"/>
    </row>
  </sheetData>
  <sheetProtection password="EBAD" sheet="1"/>
  <mergeCells count="3">
    <mergeCell ref="B3:C3"/>
    <mergeCell ref="B4:G4"/>
    <mergeCell ref="A1:H1"/>
  </mergeCells>
  <phoneticPr fontId="0" type="noConversion"/>
  <pageMargins left="0.5" right="0.5" top="0.5" bottom="0.5" header="0.25" footer="0.25"/>
  <pageSetup orientation="portrait" r:id="rId1"/>
  <headerFooter alignWithMargins="0">
    <oddHeader>&amp;C&amp;F</oddHeader>
    <oddFooter>&amp;L&amp;A&amp;C&amp;P&amp;RSGER Consolidated Reporting Form v3.2</oddFoot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D46"/>
  <sheetViews>
    <sheetView zoomScaleNormal="100" workbookViewId="0">
      <selection activeCell="J24" sqref="J24"/>
    </sheetView>
  </sheetViews>
  <sheetFormatPr defaultRowHeight="11.25" x14ac:dyDescent="0.2"/>
  <cols>
    <col min="1" max="1" width="2.7109375" style="6" customWidth="1"/>
    <col min="2" max="2" width="91.140625" style="6" customWidth="1"/>
    <col min="3" max="3" width="2.7109375" style="6" customWidth="1"/>
    <col min="4" max="16384" width="9.140625" style="6"/>
  </cols>
  <sheetData>
    <row r="1" spans="1:4" s="128" customFormat="1" ht="32.25" customHeight="1" x14ac:dyDescent="0.2">
      <c r="A1" s="854" t="s">
        <v>660</v>
      </c>
      <c r="B1" s="855"/>
      <c r="C1" s="856"/>
    </row>
    <row r="2" spans="1:4" s="10" customFormat="1" ht="6" customHeight="1" x14ac:dyDescent="0.2">
      <c r="A2" s="62"/>
      <c r="B2" s="109"/>
      <c r="C2" s="106"/>
    </row>
    <row r="3" spans="1:4" s="12" customFormat="1" ht="16.5" customHeight="1" x14ac:dyDescent="0.25">
      <c r="A3" s="23"/>
      <c r="B3" s="256" t="s">
        <v>275</v>
      </c>
      <c r="C3" s="277"/>
    </row>
    <row r="4" spans="1:4" s="128" customFormat="1" ht="25.5" x14ac:dyDescent="0.2">
      <c r="A4" s="62"/>
      <c r="B4" s="296" t="s">
        <v>661</v>
      </c>
      <c r="C4" s="106"/>
    </row>
    <row r="5" spans="1:4" s="128" customFormat="1" ht="15.75" x14ac:dyDescent="0.2">
      <c r="A5" s="62"/>
      <c r="B5" s="857"/>
      <c r="C5" s="106"/>
    </row>
    <row r="6" spans="1:4" s="128" customFormat="1" ht="15.75" x14ac:dyDescent="0.2">
      <c r="A6" s="62"/>
      <c r="B6" s="858"/>
      <c r="C6" s="106"/>
      <c r="D6" s="206"/>
    </row>
    <row r="7" spans="1:4" s="128" customFormat="1" ht="15.75" x14ac:dyDescent="0.2">
      <c r="A7" s="62"/>
      <c r="B7" s="858"/>
      <c r="C7" s="106"/>
      <c r="D7" s="206"/>
    </row>
    <row r="8" spans="1:4" s="128" customFormat="1" ht="15.75" x14ac:dyDescent="0.2">
      <c r="A8" s="62"/>
      <c r="B8" s="858"/>
      <c r="C8" s="106"/>
      <c r="D8" s="206"/>
    </row>
    <row r="9" spans="1:4" s="128" customFormat="1" ht="15.75" x14ac:dyDescent="0.2">
      <c r="A9" s="62"/>
      <c r="B9" s="858"/>
      <c r="C9" s="106"/>
      <c r="D9" s="206"/>
    </row>
    <row r="10" spans="1:4" s="128" customFormat="1" ht="15.75" x14ac:dyDescent="0.2">
      <c r="A10" s="62"/>
      <c r="B10" s="858"/>
      <c r="C10" s="106"/>
      <c r="D10" s="206"/>
    </row>
    <row r="11" spans="1:4" s="128" customFormat="1" ht="15.75" x14ac:dyDescent="0.2">
      <c r="A11" s="62"/>
      <c r="B11" s="858"/>
      <c r="C11" s="106"/>
      <c r="D11" s="206"/>
    </row>
    <row r="12" spans="1:4" s="128" customFormat="1" ht="15.75" x14ac:dyDescent="0.2">
      <c r="A12" s="62"/>
      <c r="B12" s="858"/>
      <c r="C12" s="106"/>
      <c r="D12" s="206"/>
    </row>
    <row r="13" spans="1:4" s="128" customFormat="1" ht="15.75" x14ac:dyDescent="0.2">
      <c r="A13" s="62"/>
      <c r="B13" s="858"/>
      <c r="C13" s="106"/>
      <c r="D13" s="206"/>
    </row>
    <row r="14" spans="1:4" s="128" customFormat="1" ht="15.75" x14ac:dyDescent="0.2">
      <c r="A14" s="62"/>
      <c r="B14" s="858"/>
      <c r="C14" s="106"/>
      <c r="D14" s="206"/>
    </row>
    <row r="15" spans="1:4" s="12" customFormat="1" x14ac:dyDescent="0.2">
      <c r="A15" s="23"/>
      <c r="B15" s="858"/>
      <c r="C15" s="58"/>
    </row>
    <row r="16" spans="1:4" s="12" customFormat="1" ht="12.75" customHeight="1" x14ac:dyDescent="0.2">
      <c r="A16" s="23"/>
      <c r="B16" s="858"/>
      <c r="C16" s="58"/>
    </row>
    <row r="17" spans="1:3" s="12" customFormat="1" x14ac:dyDescent="0.2">
      <c r="A17" s="23"/>
      <c r="B17" s="858"/>
      <c r="C17" s="28"/>
    </row>
    <row r="18" spans="1:3" s="12" customFormat="1" x14ac:dyDescent="0.2">
      <c r="A18" s="23"/>
      <c r="B18" s="858"/>
      <c r="C18" s="28"/>
    </row>
    <row r="19" spans="1:3" s="12" customFormat="1" x14ac:dyDescent="0.2">
      <c r="A19" s="23"/>
      <c r="B19" s="858"/>
      <c r="C19" s="28"/>
    </row>
    <row r="20" spans="1:3" s="12" customFormat="1" x14ac:dyDescent="0.2">
      <c r="A20" s="23"/>
      <c r="B20" s="858"/>
      <c r="C20" s="28"/>
    </row>
    <row r="21" spans="1:3" s="12" customFormat="1" x14ac:dyDescent="0.2">
      <c r="A21" s="23"/>
      <c r="B21" s="858"/>
      <c r="C21" s="28"/>
    </row>
    <row r="22" spans="1:3" s="12" customFormat="1" x14ac:dyDescent="0.2">
      <c r="A22" s="23"/>
      <c r="B22" s="858"/>
      <c r="C22" s="28"/>
    </row>
    <row r="23" spans="1:3" s="12" customFormat="1" x14ac:dyDescent="0.2">
      <c r="A23" s="23"/>
      <c r="B23" s="858"/>
      <c r="C23" s="28"/>
    </row>
    <row r="24" spans="1:3" s="12" customFormat="1" x14ac:dyDescent="0.2">
      <c r="A24" s="23"/>
      <c r="B24" s="858"/>
      <c r="C24" s="28"/>
    </row>
    <row r="25" spans="1:3" s="12" customFormat="1" x14ac:dyDescent="0.2">
      <c r="A25" s="23"/>
      <c r="B25" s="858"/>
      <c r="C25" s="28"/>
    </row>
    <row r="26" spans="1:3" s="12" customFormat="1" x14ac:dyDescent="0.2">
      <c r="A26" s="23"/>
      <c r="B26" s="858"/>
      <c r="C26" s="28"/>
    </row>
    <row r="27" spans="1:3" s="12" customFormat="1" x14ac:dyDescent="0.2">
      <c r="A27" s="23"/>
      <c r="B27" s="858"/>
      <c r="C27" s="28"/>
    </row>
    <row r="28" spans="1:3" s="12" customFormat="1" x14ac:dyDescent="0.2">
      <c r="A28" s="23"/>
      <c r="B28" s="858"/>
      <c r="C28" s="28"/>
    </row>
    <row r="29" spans="1:3" s="12" customFormat="1" x14ac:dyDescent="0.2">
      <c r="A29" s="23"/>
      <c r="B29" s="858"/>
      <c r="C29" s="28"/>
    </row>
    <row r="30" spans="1:3" s="12" customFormat="1" x14ac:dyDescent="0.2">
      <c r="A30" s="23"/>
      <c r="B30" s="858"/>
      <c r="C30" s="28"/>
    </row>
    <row r="31" spans="1:3" s="12" customFormat="1" x14ac:dyDescent="0.2">
      <c r="A31" s="23"/>
      <c r="B31" s="858"/>
      <c r="C31" s="28"/>
    </row>
    <row r="32" spans="1:3" x14ac:dyDescent="0.2">
      <c r="A32" s="23"/>
      <c r="B32" s="858"/>
      <c r="C32" s="28"/>
    </row>
    <row r="33" spans="1:3" x14ac:dyDescent="0.2">
      <c r="A33" s="23"/>
      <c r="B33" s="858"/>
      <c r="C33" s="28"/>
    </row>
    <row r="34" spans="1:3" x14ac:dyDescent="0.2">
      <c r="A34" s="23"/>
      <c r="B34" s="858"/>
      <c r="C34" s="28"/>
    </row>
    <row r="35" spans="1:3" x14ac:dyDescent="0.2">
      <c r="A35" s="23"/>
      <c r="B35" s="858"/>
      <c r="C35" s="28"/>
    </row>
    <row r="36" spans="1:3" x14ac:dyDescent="0.2">
      <c r="A36" s="23"/>
      <c r="B36" s="858"/>
      <c r="C36" s="28"/>
    </row>
    <row r="37" spans="1:3" x14ac:dyDescent="0.2">
      <c r="A37" s="23"/>
      <c r="B37" s="858"/>
      <c r="C37" s="28"/>
    </row>
    <row r="38" spans="1:3" x14ac:dyDescent="0.2">
      <c r="A38" s="23"/>
      <c r="B38" s="858"/>
      <c r="C38" s="28"/>
    </row>
    <row r="39" spans="1:3" s="14" customFormat="1" ht="12.75" customHeight="1" x14ac:dyDescent="0.2">
      <c r="A39" s="71"/>
      <c r="B39" s="858"/>
      <c r="C39" s="72"/>
    </row>
    <row r="40" spans="1:3" s="12" customFormat="1" x14ac:dyDescent="0.2">
      <c r="A40" s="23"/>
      <c r="B40" s="858"/>
      <c r="C40" s="28"/>
    </row>
    <row r="41" spans="1:3" s="12" customFormat="1" x14ac:dyDescent="0.2">
      <c r="A41" s="23"/>
      <c r="B41" s="858"/>
      <c r="C41" s="28"/>
    </row>
    <row r="42" spans="1:3" s="12" customFormat="1" x14ac:dyDescent="0.2">
      <c r="A42" s="23"/>
      <c r="B42" s="858"/>
      <c r="C42" s="28"/>
    </row>
    <row r="43" spans="1:3" s="12" customFormat="1" x14ac:dyDescent="0.2">
      <c r="A43" s="23"/>
      <c r="B43" s="859"/>
      <c r="C43" s="28"/>
    </row>
    <row r="44" spans="1:3" s="12" customFormat="1" x14ac:dyDescent="0.2">
      <c r="A44" s="23"/>
      <c r="B44" s="64"/>
      <c r="C44" s="28"/>
    </row>
    <row r="45" spans="1:3" ht="12" x14ac:dyDescent="0.2">
      <c r="A45" s="23"/>
      <c r="B45" s="669" t="str">
        <f>IF(Submission!I5=2,LEFT(CONCATENATE(Submission!$C$15," - ",'Section A1'!$B$5),95),LEFT(CONCATENATE(Submission!$C$15,"-",Submission!$C$17,"-",Submission!$C$19," BEIA - ",'Section A1'!$B$5),85))</f>
        <v xml:space="preserve">-- BEIA - </v>
      </c>
      <c r="C45" s="28"/>
    </row>
    <row r="46" spans="1:3" ht="12" thickBot="1" x14ac:dyDescent="0.25">
      <c r="A46" s="121"/>
      <c r="B46" s="247"/>
      <c r="C46" s="248"/>
    </row>
  </sheetData>
  <sheetProtection password="EBAD" sheet="1" objects="1" scenarios="1"/>
  <mergeCells count="2">
    <mergeCell ref="A1:C1"/>
    <mergeCell ref="B5:B43"/>
  </mergeCells>
  <phoneticPr fontId="0" type="noConversion"/>
  <pageMargins left="0.5" right="0.5" top="0.5" bottom="0.5" header="0.25" footer="0.25"/>
  <pageSetup orientation="portrait" r:id="rId1"/>
  <headerFooter alignWithMargins="0">
    <oddHeader>&amp;C&amp;F</oddHeader>
    <oddFooter>&amp;L&amp;A&amp;C&amp;P&amp;RSGER Consolidated Reporting Form v3.2</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D64"/>
  <sheetViews>
    <sheetView zoomScaleNormal="100" workbookViewId="0">
      <selection activeCell="S48" sqref="S48"/>
    </sheetView>
  </sheetViews>
  <sheetFormatPr defaultRowHeight="11.25" x14ac:dyDescent="0.2"/>
  <cols>
    <col min="1" max="1" width="2.7109375" style="6" customWidth="1"/>
    <col min="2" max="2" width="91.140625" style="6" customWidth="1"/>
    <col min="3" max="3" width="2.7109375" style="6" customWidth="1"/>
    <col min="4" max="16384" width="9.140625" style="6"/>
  </cols>
  <sheetData>
    <row r="1" spans="1:4" s="128" customFormat="1" ht="15" customHeight="1" x14ac:dyDescent="0.2">
      <c r="A1" s="732" t="s">
        <v>276</v>
      </c>
      <c r="B1" s="728"/>
      <c r="C1" s="729"/>
    </row>
    <row r="2" spans="1:4" s="10" customFormat="1" ht="6" customHeight="1" x14ac:dyDescent="0.2">
      <c r="A2" s="62"/>
      <c r="B2" s="107"/>
      <c r="C2" s="106"/>
    </row>
    <row r="3" spans="1:4" s="128" customFormat="1" ht="15.75" x14ac:dyDescent="0.2">
      <c r="A3" s="62"/>
      <c r="B3" s="749"/>
      <c r="C3" s="106"/>
      <c r="D3" s="206"/>
    </row>
    <row r="4" spans="1:4" s="128" customFormat="1" ht="15.75" x14ac:dyDescent="0.2">
      <c r="A4" s="62"/>
      <c r="B4" s="750"/>
      <c r="C4" s="106"/>
      <c r="D4" s="206"/>
    </row>
    <row r="5" spans="1:4" s="12" customFormat="1" x14ac:dyDescent="0.2">
      <c r="A5" s="23"/>
      <c r="B5" s="750"/>
      <c r="C5" s="58"/>
    </row>
    <row r="6" spans="1:4" s="12" customFormat="1" ht="12.75" customHeight="1" x14ac:dyDescent="0.2">
      <c r="A6" s="23"/>
      <c r="B6" s="750"/>
      <c r="C6" s="58"/>
    </row>
    <row r="7" spans="1:4" s="12" customFormat="1" x14ac:dyDescent="0.2">
      <c r="A7" s="23"/>
      <c r="B7" s="750"/>
      <c r="C7" s="28"/>
    </row>
    <row r="8" spans="1:4" s="12" customFormat="1" x14ac:dyDescent="0.2">
      <c r="A8" s="23"/>
      <c r="B8" s="750"/>
      <c r="C8" s="28"/>
    </row>
    <row r="9" spans="1:4" s="12" customFormat="1" x14ac:dyDescent="0.2">
      <c r="A9" s="23"/>
      <c r="B9" s="750"/>
      <c r="C9" s="28"/>
    </row>
    <row r="10" spans="1:4" s="12" customFormat="1" x14ac:dyDescent="0.2">
      <c r="A10" s="23"/>
      <c r="B10" s="750"/>
      <c r="C10" s="28"/>
    </row>
    <row r="11" spans="1:4" s="12" customFormat="1" x14ac:dyDescent="0.2">
      <c r="A11" s="23"/>
      <c r="B11" s="750"/>
      <c r="C11" s="28"/>
    </row>
    <row r="12" spans="1:4" s="12" customFormat="1" x14ac:dyDescent="0.2">
      <c r="A12" s="23"/>
      <c r="B12" s="750"/>
      <c r="C12" s="28"/>
    </row>
    <row r="13" spans="1:4" s="12" customFormat="1" x14ac:dyDescent="0.2">
      <c r="A13" s="23"/>
      <c r="B13" s="750"/>
      <c r="C13" s="28"/>
    </row>
    <row r="14" spans="1:4" s="12" customFormat="1" x14ac:dyDescent="0.2">
      <c r="A14" s="23"/>
      <c r="B14" s="750"/>
      <c r="C14" s="28"/>
    </row>
    <row r="15" spans="1:4" s="12" customFormat="1" x14ac:dyDescent="0.2">
      <c r="A15" s="23"/>
      <c r="B15" s="750"/>
      <c r="C15" s="28"/>
    </row>
    <row r="16" spans="1:4" s="12" customFormat="1" x14ac:dyDescent="0.2">
      <c r="A16" s="23"/>
      <c r="B16" s="750"/>
      <c r="C16" s="28"/>
    </row>
    <row r="17" spans="1:3" s="12" customFormat="1" x14ac:dyDescent="0.2">
      <c r="A17" s="23"/>
      <c r="B17" s="750"/>
      <c r="C17" s="28"/>
    </row>
    <row r="18" spans="1:3" s="12" customFormat="1" x14ac:dyDescent="0.2">
      <c r="A18" s="23"/>
      <c r="B18" s="750"/>
      <c r="C18" s="28"/>
    </row>
    <row r="19" spans="1:3" s="12" customFormat="1" x14ac:dyDescent="0.2">
      <c r="A19" s="23"/>
      <c r="B19" s="750"/>
      <c r="C19" s="28"/>
    </row>
    <row r="20" spans="1:3" s="12" customFormat="1" x14ac:dyDescent="0.2">
      <c r="A20" s="23"/>
      <c r="B20" s="750"/>
      <c r="C20" s="28"/>
    </row>
    <row r="21" spans="1:3" s="12" customFormat="1" x14ac:dyDescent="0.2">
      <c r="A21" s="23"/>
      <c r="B21" s="750"/>
      <c r="C21" s="28"/>
    </row>
    <row r="22" spans="1:3" x14ac:dyDescent="0.2">
      <c r="A22" s="23"/>
      <c r="B22" s="750"/>
      <c r="C22" s="28"/>
    </row>
    <row r="23" spans="1:3" x14ac:dyDescent="0.2">
      <c r="A23" s="23"/>
      <c r="B23" s="750"/>
      <c r="C23" s="28"/>
    </row>
    <row r="24" spans="1:3" x14ac:dyDescent="0.2">
      <c r="A24" s="23"/>
      <c r="B24" s="750"/>
      <c r="C24" s="28"/>
    </row>
    <row r="25" spans="1:3" x14ac:dyDescent="0.2">
      <c r="A25" s="23"/>
      <c r="B25" s="750"/>
      <c r="C25" s="28"/>
    </row>
    <row r="26" spans="1:3" x14ac:dyDescent="0.2">
      <c r="A26" s="23"/>
      <c r="B26" s="750"/>
      <c r="C26" s="28"/>
    </row>
    <row r="27" spans="1:3" x14ac:dyDescent="0.2">
      <c r="A27" s="23"/>
      <c r="B27" s="750"/>
      <c r="C27" s="28"/>
    </row>
    <row r="28" spans="1:3" x14ac:dyDescent="0.2">
      <c r="A28" s="23"/>
      <c r="B28" s="750"/>
      <c r="C28" s="28"/>
    </row>
    <row r="29" spans="1:3" s="14" customFormat="1" ht="12.75" customHeight="1" x14ac:dyDescent="0.2">
      <c r="A29" s="71"/>
      <c r="B29" s="750"/>
      <c r="C29" s="72"/>
    </row>
    <row r="30" spans="1:3" s="12" customFormat="1" x14ac:dyDescent="0.2">
      <c r="A30" s="23"/>
      <c r="B30" s="750"/>
      <c r="C30" s="28"/>
    </row>
    <row r="31" spans="1:3" s="12" customFormat="1" x14ac:dyDescent="0.2">
      <c r="A31" s="23"/>
      <c r="B31" s="750"/>
      <c r="C31" s="28"/>
    </row>
    <row r="32" spans="1:3" s="12" customFormat="1" x14ac:dyDescent="0.2">
      <c r="A32" s="23"/>
      <c r="B32" s="750"/>
      <c r="C32" s="28"/>
    </row>
    <row r="33" spans="1:3" s="12" customFormat="1" x14ac:dyDescent="0.2">
      <c r="A33" s="23"/>
      <c r="B33" s="750"/>
      <c r="C33" s="28"/>
    </row>
    <row r="34" spans="1:3" s="12" customFormat="1" x14ac:dyDescent="0.2">
      <c r="A34" s="23"/>
      <c r="B34" s="750"/>
      <c r="C34" s="28"/>
    </row>
    <row r="35" spans="1:3" s="12" customFormat="1" x14ac:dyDescent="0.2">
      <c r="A35" s="23"/>
      <c r="B35" s="750"/>
      <c r="C35" s="28"/>
    </row>
    <row r="36" spans="1:3" s="12" customFormat="1" x14ac:dyDescent="0.2">
      <c r="A36" s="23"/>
      <c r="B36" s="750"/>
      <c r="C36" s="28"/>
    </row>
    <row r="37" spans="1:3" s="12" customFormat="1" x14ac:dyDescent="0.2">
      <c r="A37" s="23"/>
      <c r="B37" s="750"/>
      <c r="C37" s="28"/>
    </row>
    <row r="38" spans="1:3" s="12" customFormat="1" x14ac:dyDescent="0.2">
      <c r="A38" s="23"/>
      <c r="B38" s="750"/>
      <c r="C38" s="28"/>
    </row>
    <row r="39" spans="1:3" s="12" customFormat="1" x14ac:dyDescent="0.2">
      <c r="A39" s="23"/>
      <c r="B39" s="750"/>
      <c r="C39" s="28"/>
    </row>
    <row r="40" spans="1:3" s="12" customFormat="1" x14ac:dyDescent="0.2">
      <c r="A40" s="23"/>
      <c r="B40" s="750"/>
      <c r="C40" s="28"/>
    </row>
    <row r="41" spans="1:3" s="12" customFormat="1" x14ac:dyDescent="0.2">
      <c r="A41" s="23"/>
      <c r="B41" s="750"/>
      <c r="C41" s="28"/>
    </row>
    <row r="42" spans="1:3" s="12" customFormat="1" x14ac:dyDescent="0.2">
      <c r="A42" s="23"/>
      <c r="B42" s="750"/>
      <c r="C42" s="28"/>
    </row>
    <row r="43" spans="1:3" s="12" customFormat="1" x14ac:dyDescent="0.2">
      <c r="A43" s="23"/>
      <c r="B43" s="750"/>
      <c r="C43" s="28"/>
    </row>
    <row r="44" spans="1:3" s="12" customFormat="1" x14ac:dyDescent="0.2">
      <c r="A44" s="23"/>
      <c r="B44" s="750"/>
      <c r="C44" s="28"/>
    </row>
    <row r="45" spans="1:3" s="12" customFormat="1" x14ac:dyDescent="0.2">
      <c r="A45" s="23"/>
      <c r="B45" s="750"/>
      <c r="C45" s="28"/>
    </row>
    <row r="46" spans="1:3" s="12" customFormat="1" x14ac:dyDescent="0.2">
      <c r="A46" s="23"/>
      <c r="B46" s="750"/>
      <c r="C46" s="28"/>
    </row>
    <row r="47" spans="1:3" s="12" customFormat="1" x14ac:dyDescent="0.2">
      <c r="A47" s="23"/>
      <c r="B47" s="750"/>
      <c r="C47" s="28"/>
    </row>
    <row r="48" spans="1:3" s="12" customFormat="1" x14ac:dyDescent="0.2">
      <c r="A48" s="23"/>
      <c r="B48" s="750"/>
      <c r="C48" s="28"/>
    </row>
    <row r="49" spans="1:3" s="12" customFormat="1" x14ac:dyDescent="0.2">
      <c r="A49" s="23"/>
      <c r="B49" s="750"/>
      <c r="C49" s="28"/>
    </row>
    <row r="50" spans="1:3" s="12" customFormat="1" x14ac:dyDescent="0.2">
      <c r="A50" s="23"/>
      <c r="B50" s="750"/>
      <c r="C50" s="28"/>
    </row>
    <row r="51" spans="1:3" s="12" customFormat="1" x14ac:dyDescent="0.2">
      <c r="A51" s="23"/>
      <c r="B51" s="750"/>
      <c r="C51" s="28"/>
    </row>
    <row r="52" spans="1:3" s="12" customFormat="1" x14ac:dyDescent="0.2">
      <c r="A52" s="23"/>
      <c r="B52" s="750"/>
      <c r="C52" s="28"/>
    </row>
    <row r="53" spans="1:3" s="12" customFormat="1" x14ac:dyDescent="0.2">
      <c r="A53" s="23"/>
      <c r="B53" s="750"/>
      <c r="C53" s="28"/>
    </row>
    <row r="54" spans="1:3" s="12" customFormat="1" x14ac:dyDescent="0.2">
      <c r="A54" s="23"/>
      <c r="B54" s="750"/>
      <c r="C54" s="28"/>
    </row>
    <row r="55" spans="1:3" s="12" customFormat="1" x14ac:dyDescent="0.2">
      <c r="A55" s="23"/>
      <c r="B55" s="750"/>
      <c r="C55" s="28"/>
    </row>
    <row r="56" spans="1:3" s="12" customFormat="1" x14ac:dyDescent="0.2">
      <c r="A56" s="23"/>
      <c r="B56" s="750"/>
      <c r="C56" s="28"/>
    </row>
    <row r="57" spans="1:3" s="12" customFormat="1" x14ac:dyDescent="0.2">
      <c r="A57" s="23"/>
      <c r="B57" s="750"/>
      <c r="C57" s="28"/>
    </row>
    <row r="58" spans="1:3" s="12" customFormat="1" x14ac:dyDescent="0.2">
      <c r="A58" s="23"/>
      <c r="B58" s="750"/>
      <c r="C58" s="28"/>
    </row>
    <row r="59" spans="1:3" s="12" customFormat="1" x14ac:dyDescent="0.2">
      <c r="A59" s="23"/>
      <c r="B59" s="750"/>
      <c r="C59" s="28"/>
    </row>
    <row r="60" spans="1:3" s="12" customFormat="1" x14ac:dyDescent="0.2">
      <c r="A60" s="23"/>
      <c r="B60" s="750"/>
      <c r="C60" s="28"/>
    </row>
    <row r="61" spans="1:3" s="12" customFormat="1" x14ac:dyDescent="0.2">
      <c r="A61" s="23"/>
      <c r="B61" s="750"/>
      <c r="C61" s="28"/>
    </row>
    <row r="62" spans="1:3" s="12" customFormat="1" x14ac:dyDescent="0.2">
      <c r="A62" s="23"/>
      <c r="B62" s="751"/>
      <c r="C62" s="28"/>
    </row>
    <row r="63" spans="1:3" s="12" customFormat="1" x14ac:dyDescent="0.2">
      <c r="A63" s="23"/>
      <c r="B63" s="64"/>
      <c r="C63" s="28"/>
    </row>
    <row r="64" spans="1:3" ht="12.75" thickBot="1" x14ac:dyDescent="0.25">
      <c r="A64" s="121"/>
      <c r="B64" s="660" t="str">
        <f>IF(Submission!I5=2,LEFT(CONCATENATE(Submission!$C$15," - ",'Section A1'!$B$5),95),LEFT(CONCATENATE(Submission!$C$15,"-",Submission!$C$17,"-",Submission!$C$19," BEIA - ",'Section A1'!$B$5),85))</f>
        <v xml:space="preserve">-- BEIA - </v>
      </c>
      <c r="C64" s="248"/>
    </row>
  </sheetData>
  <sheetProtection password="EBAD" sheet="1"/>
  <mergeCells count="2">
    <mergeCell ref="A1:C1"/>
    <mergeCell ref="B3:B62"/>
  </mergeCells>
  <phoneticPr fontId="0" type="noConversion"/>
  <pageMargins left="0.5" right="0.5" top="0.5" bottom="0.5" header="0.25" footer="0.25"/>
  <pageSetup orientation="portrait" r:id="rId1"/>
  <headerFooter alignWithMargins="0">
    <oddHeader>&amp;C&amp;F</oddHeader>
    <oddFooter>&amp;L&amp;A&amp;C&amp;P&amp;RSGER Consolidated Reporting Form v3.2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Q22"/>
  <sheetViews>
    <sheetView zoomScaleNormal="100" workbookViewId="0">
      <selection activeCell="B3" sqref="B3:J3"/>
    </sheetView>
  </sheetViews>
  <sheetFormatPr defaultRowHeight="11.25" x14ac:dyDescent="0.2"/>
  <cols>
    <col min="1" max="1" width="2.7109375" style="7" customWidth="1"/>
    <col min="2" max="2" width="23.140625" style="7" customWidth="1"/>
    <col min="3" max="3" width="1.28515625" style="7" customWidth="1"/>
    <col min="4" max="4" width="16.85546875" style="7" customWidth="1"/>
    <col min="5" max="5" width="1.28515625" style="7" customWidth="1"/>
    <col min="6" max="6" width="16.85546875" style="7" customWidth="1"/>
    <col min="7" max="7" width="1.28515625" style="7" customWidth="1"/>
    <col min="8" max="8" width="16.85546875" style="7" customWidth="1"/>
    <col min="9" max="9" width="1.28515625" style="7" customWidth="1"/>
    <col min="10" max="10" width="12.28515625" style="96" customWidth="1"/>
    <col min="11" max="11" width="2.7109375" style="7" customWidth="1"/>
    <col min="12" max="29" width="0" style="7" hidden="1" customWidth="1"/>
    <col min="30" max="16384" width="9.140625" style="7"/>
  </cols>
  <sheetData>
    <row r="1" spans="1:17" s="10" customFormat="1" ht="15" customHeight="1" x14ac:dyDescent="0.2">
      <c r="A1" s="732" t="s">
        <v>285</v>
      </c>
      <c r="B1" s="728"/>
      <c r="C1" s="728"/>
      <c r="D1" s="728"/>
      <c r="E1" s="728"/>
      <c r="F1" s="728"/>
      <c r="G1" s="728"/>
      <c r="H1" s="728"/>
      <c r="I1" s="728"/>
      <c r="J1" s="728"/>
      <c r="K1" s="729"/>
    </row>
    <row r="2" spans="1:17" s="12" customFormat="1" ht="6" customHeight="1" x14ac:dyDescent="0.2">
      <c r="A2" s="23"/>
      <c r="B2" s="25"/>
      <c r="C2" s="25"/>
      <c r="D2" s="25"/>
      <c r="E2" s="25"/>
      <c r="F2" s="25"/>
      <c r="G2" s="25"/>
      <c r="H2" s="25"/>
      <c r="I2" s="27"/>
      <c r="J2" s="26"/>
      <c r="K2" s="28"/>
      <c r="N2" s="558"/>
      <c r="O2" s="558"/>
      <c r="P2" s="558"/>
    </row>
    <row r="3" spans="1:17" s="12" customFormat="1" ht="25.5" customHeight="1" x14ac:dyDescent="0.2">
      <c r="A3" s="23"/>
      <c r="B3" s="860" t="str">
        <f>IF(Submission!I5=1,"Baseline Emissions Obligation Application for "&amp;'Section A1'!B5:D5,"NOTE: This section does not apply to Baseline Obligation Reports. Please ignore.")</f>
        <v>NOTE: This section does not apply to Baseline Obligation Reports. Please ignore.</v>
      </c>
      <c r="C3" s="861"/>
      <c r="D3" s="861"/>
      <c r="E3" s="861"/>
      <c r="F3" s="861"/>
      <c r="G3" s="861"/>
      <c r="H3" s="861"/>
      <c r="I3" s="861"/>
      <c r="J3" s="861"/>
      <c r="K3" s="28"/>
      <c r="M3" s="14"/>
      <c r="N3" s="626"/>
      <c r="O3" s="558"/>
      <c r="P3" s="558"/>
    </row>
    <row r="4" spans="1:17" s="12" customFormat="1" ht="6" customHeight="1" x14ac:dyDescent="0.2">
      <c r="A4" s="23"/>
      <c r="B4" s="25"/>
      <c r="C4" s="25"/>
      <c r="D4" s="25"/>
      <c r="E4" s="25"/>
      <c r="F4" s="25"/>
      <c r="G4" s="25"/>
      <c r="H4" s="25"/>
      <c r="I4" s="27"/>
      <c r="J4" s="26"/>
      <c r="K4" s="28"/>
      <c r="N4" s="558"/>
      <c r="O4" s="558"/>
      <c r="P4" s="558"/>
    </row>
    <row r="5" spans="1:17" s="14" customFormat="1" ht="15" customHeight="1" x14ac:dyDescent="0.2">
      <c r="A5" s="251"/>
      <c r="B5" s="303" t="str">
        <f>IF(Submission!I5=1,"Baseline Emissions Intensity Calculation",IF(Submission!I5=2,"Compliance Intensity Calculation","N/A"))</f>
        <v>N/A</v>
      </c>
      <c r="C5" s="252"/>
      <c r="D5" s="252"/>
      <c r="E5" s="252"/>
      <c r="F5" s="252"/>
      <c r="G5" s="252"/>
      <c r="H5" s="252"/>
      <c r="I5" s="252"/>
      <c r="J5" s="252"/>
      <c r="K5" s="253"/>
      <c r="N5" s="626"/>
      <c r="O5" s="626"/>
      <c r="P5" s="626"/>
    </row>
    <row r="6" spans="1:17" s="14" customFormat="1" ht="16.5" customHeight="1" x14ac:dyDescent="0.2">
      <c r="A6" s="436"/>
      <c r="B6" s="117"/>
      <c r="C6" s="117"/>
      <c r="D6" s="169">
        <f>Submission!C15</f>
        <v>0</v>
      </c>
      <c r="E6" s="91"/>
      <c r="F6" s="169">
        <f>Submission!C17</f>
        <v>0</v>
      </c>
      <c r="G6" s="91"/>
      <c r="H6" s="169">
        <f>Submission!C19</f>
        <v>0</v>
      </c>
      <c r="I6" s="92"/>
      <c r="J6" s="94" t="s">
        <v>91</v>
      </c>
      <c r="K6" s="437"/>
      <c r="N6" s="626"/>
      <c r="O6" s="626"/>
      <c r="P6" s="626"/>
    </row>
    <row r="7" spans="1:17" s="14" customFormat="1" ht="25.5" customHeight="1" x14ac:dyDescent="0.2">
      <c r="A7" s="436"/>
      <c r="B7" s="142" t="s">
        <v>181</v>
      </c>
      <c r="C7" s="174"/>
      <c r="D7" s="447">
        <f>IF(Submission!I5=1,'Section B8'!C25,0)</f>
        <v>0</v>
      </c>
      <c r="E7" s="94"/>
      <c r="F7" s="447">
        <f>IF(Submission!I5=1,'Section B8 (2)'!C25,0)</f>
        <v>0</v>
      </c>
      <c r="G7" s="94"/>
      <c r="H7" s="447">
        <f>IF(Submission!I5=1,'Section B8 (3)'!C25,0)</f>
        <v>0</v>
      </c>
      <c r="I7" s="448"/>
      <c r="J7" s="86" t="s">
        <v>478</v>
      </c>
      <c r="K7" s="437"/>
      <c r="N7" s="626"/>
      <c r="O7" s="626"/>
      <c r="P7" s="626"/>
    </row>
    <row r="8" spans="1:17" s="14" customFormat="1" ht="6" customHeight="1" x14ac:dyDescent="0.2">
      <c r="A8" s="436"/>
      <c r="B8" s="312"/>
      <c r="C8" s="174"/>
      <c r="D8" s="449"/>
      <c r="E8" s="94"/>
      <c r="F8" s="449"/>
      <c r="G8" s="94"/>
      <c r="H8" s="449"/>
      <c r="I8" s="448"/>
      <c r="J8" s="94"/>
      <c r="K8" s="437"/>
      <c r="N8" s="626"/>
      <c r="O8" s="626"/>
      <c r="P8" s="626"/>
    </row>
    <row r="9" spans="1:17" s="12" customFormat="1" ht="25.5" customHeight="1" x14ac:dyDescent="0.2">
      <c r="A9" s="132"/>
      <c r="B9" s="142" t="s">
        <v>457</v>
      </c>
      <c r="C9" s="450"/>
      <c r="D9" s="447">
        <f>IF(Submission!I5=1,'Section B7'!E48,0)</f>
        <v>0</v>
      </c>
      <c r="E9" s="449"/>
      <c r="F9" s="447">
        <f>IF(Submission!I5=1,'Section B7 (2)'!E48,0)</f>
        <v>0</v>
      </c>
      <c r="G9" s="451"/>
      <c r="H9" s="447">
        <f>IF(Submission!I5=1,'Section B7 (3)'!E48,0)</f>
        <v>0</v>
      </c>
      <c r="I9" s="449"/>
      <c r="J9" s="86" t="s">
        <v>478</v>
      </c>
      <c r="K9" s="133"/>
      <c r="N9" s="558"/>
      <c r="O9" s="558"/>
      <c r="P9" s="558"/>
    </row>
    <row r="10" spans="1:17" s="12" customFormat="1" ht="6" customHeight="1" x14ac:dyDescent="0.2">
      <c r="A10" s="132"/>
      <c r="B10" s="142"/>
      <c r="C10" s="450"/>
      <c r="D10" s="449"/>
      <c r="E10" s="449"/>
      <c r="F10" s="449"/>
      <c r="G10" s="451"/>
      <c r="H10" s="449"/>
      <c r="I10" s="449"/>
      <c r="J10" s="451"/>
      <c r="K10" s="133"/>
      <c r="N10" s="558"/>
      <c r="O10" s="558"/>
      <c r="P10" s="558"/>
    </row>
    <row r="11" spans="1:17" s="12" customFormat="1" ht="25.5" customHeight="1" x14ac:dyDescent="0.2">
      <c r="A11" s="132"/>
      <c r="B11" s="142" t="str">
        <f>IF(Submission!I11=2,"Total Heat Produced by Cogeneration (H)", "Production (P)")</f>
        <v>Production (P)</v>
      </c>
      <c r="C11" s="142"/>
      <c r="D11" s="447">
        <f>IF(Submission!I11=2,IF(Submission!I5=1,'Section B7'!E33,0),IF(Submission!I5=1,'Section B8'!C37,0))</f>
        <v>0</v>
      </c>
      <c r="E11" s="93"/>
      <c r="F11" s="447">
        <f>IF(Submission!I11=2,IF(Submission!I5=1,'Section B7 (2)'!E33,0),IF(Submission!I5=1,'Section B8 (2)'!C37,0))</f>
        <v>0</v>
      </c>
      <c r="G11" s="398"/>
      <c r="H11" s="447">
        <f>IF(Submission!I11=2,IF(Submission!I5=1,'Section B7 (3)'!E33,0),IF(Submission!I5=1,'Section B8 (3)'!C37,0))</f>
        <v>0</v>
      </c>
      <c r="I11" s="86"/>
      <c r="J11" s="455">
        <f>IF(Submission!I11=2,"GJ",'Section B6'!H50)</f>
        <v>0</v>
      </c>
      <c r="K11" s="133"/>
      <c r="N11" s="558" t="str">
        <f>IFERROR((D7-D9)/D11,"")</f>
        <v/>
      </c>
      <c r="O11" s="558" t="str">
        <f>IFERROR((F7-F9)/F11,"")</f>
        <v/>
      </c>
      <c r="P11" s="558" t="str">
        <f>IFERROR((H7-H9)/H11,"")</f>
        <v/>
      </c>
      <c r="Q11" s="558"/>
    </row>
    <row r="12" spans="1:17" s="12" customFormat="1" ht="6" customHeight="1" x14ac:dyDescent="0.2">
      <c r="A12" s="132"/>
      <c r="B12" s="142"/>
      <c r="C12" s="142"/>
      <c r="D12" s="449"/>
      <c r="E12" s="93"/>
      <c r="F12" s="449"/>
      <c r="G12" s="94"/>
      <c r="H12" s="449"/>
      <c r="I12" s="449"/>
      <c r="J12" s="93"/>
      <c r="K12" s="133"/>
      <c r="N12" s="558"/>
      <c r="O12" s="558"/>
      <c r="P12" s="558"/>
    </row>
    <row r="13" spans="1:17" s="14" customFormat="1" ht="15" customHeight="1" x14ac:dyDescent="0.2">
      <c r="A13" s="251"/>
      <c r="B13" s="224" t="s">
        <v>492</v>
      </c>
      <c r="C13" s="252"/>
      <c r="D13" s="252"/>
      <c r="E13" s="252"/>
      <c r="F13" s="252"/>
      <c r="G13" s="252"/>
      <c r="H13" s="252"/>
      <c r="I13" s="252"/>
      <c r="J13" s="252"/>
      <c r="K13" s="253"/>
      <c r="N13" s="626"/>
      <c r="O13" s="626"/>
      <c r="P13" s="626"/>
    </row>
    <row r="14" spans="1:17" ht="6" customHeight="1" x14ac:dyDescent="0.2">
      <c r="A14" s="438"/>
      <c r="B14" s="366"/>
      <c r="C14" s="366"/>
      <c r="D14" s="449"/>
      <c r="E14" s="449"/>
      <c r="F14" s="449"/>
      <c r="G14" s="449"/>
      <c r="H14" s="93"/>
      <c r="I14" s="449"/>
      <c r="J14" s="93"/>
      <c r="K14" s="439"/>
      <c r="N14"/>
      <c r="O14"/>
      <c r="P14"/>
    </row>
    <row r="15" spans="1:17" ht="25.5" customHeight="1" x14ac:dyDescent="0.2">
      <c r="A15" s="438"/>
      <c r="B15" s="449"/>
      <c r="C15" s="449"/>
      <c r="D15" s="449"/>
      <c r="E15" s="449"/>
      <c r="F15" s="611" t="s">
        <v>477</v>
      </c>
      <c r="G15" s="366"/>
      <c r="H15" s="447">
        <f>IF(Submission!I5=1,SUM(D7,F7,H7)-SUM(D9,F9,H9),0)</f>
        <v>0</v>
      </c>
      <c r="I15" s="449"/>
      <c r="J15" s="456" t="s">
        <v>478</v>
      </c>
      <c r="K15" s="439"/>
      <c r="N15"/>
      <c r="O15"/>
      <c r="P15"/>
    </row>
    <row r="16" spans="1:17" ht="6" customHeight="1" x14ac:dyDescent="0.2">
      <c r="A16" s="438"/>
      <c r="B16" s="449"/>
      <c r="C16" s="449"/>
      <c r="D16" s="449"/>
      <c r="E16" s="449"/>
      <c r="F16" s="142"/>
      <c r="G16" s="142"/>
      <c r="H16" s="449"/>
      <c r="I16" s="449"/>
      <c r="J16" s="93"/>
      <c r="K16" s="439"/>
      <c r="N16"/>
      <c r="O16"/>
      <c r="P16"/>
    </row>
    <row r="17" spans="1:11" ht="25.5" customHeight="1" x14ac:dyDescent="0.2">
      <c r="A17" s="438"/>
      <c r="B17" s="449"/>
      <c r="C17" s="449"/>
      <c r="D17" s="449"/>
      <c r="E17" s="449"/>
      <c r="F17" s="611" t="s">
        <v>476</v>
      </c>
      <c r="G17" s="450"/>
      <c r="H17" s="447">
        <f>IF(Submission!I5=1,SUM(D11,F11,H11),0)</f>
        <v>0</v>
      </c>
      <c r="I17" s="449"/>
      <c r="J17" s="455">
        <f>'Section B6'!H50</f>
        <v>0</v>
      </c>
      <c r="K17" s="439"/>
    </row>
    <row r="18" spans="1:11" ht="14.25" customHeight="1" thickBot="1" x14ac:dyDescent="0.25">
      <c r="A18" s="438"/>
      <c r="B18" s="449"/>
      <c r="C18" s="449"/>
      <c r="D18" s="449"/>
      <c r="E18" s="449"/>
      <c r="F18" s="142"/>
      <c r="G18" s="142"/>
      <c r="H18" s="449"/>
      <c r="I18" s="449"/>
      <c r="J18" s="93"/>
      <c r="K18" s="439"/>
    </row>
    <row r="19" spans="1:11" ht="25.5" customHeight="1" thickBot="1" x14ac:dyDescent="0.25">
      <c r="A19" s="438"/>
      <c r="B19" s="449"/>
      <c r="C19" s="449"/>
      <c r="D19" s="449"/>
      <c r="E19" s="452"/>
      <c r="F19" s="611" t="s">
        <v>524</v>
      </c>
      <c r="G19" s="366"/>
      <c r="H19" s="453">
        <f>IF(ISERR(H15/H17),0,--TEXT(IF(Submission!I29=1,AVERAGE(N11,O11,P11),H15/H17),"."&amp;REPT("0",4)&amp;"E+000"))</f>
        <v>0</v>
      </c>
      <c r="I19" s="452"/>
      <c r="J19" s="457" t="str">
        <f>J9 &amp; " / " &amp; J11</f>
        <v>tonnes CO2eq / 0</v>
      </c>
      <c r="K19" s="439"/>
    </row>
    <row r="20" spans="1:11" ht="268.5" customHeight="1" x14ac:dyDescent="0.2">
      <c r="A20" s="31"/>
      <c r="B20" s="32"/>
      <c r="C20" s="32"/>
      <c r="D20" s="32"/>
      <c r="E20" s="32"/>
      <c r="F20" s="32"/>
      <c r="G20" s="32"/>
      <c r="H20" s="32"/>
      <c r="I20" s="32"/>
      <c r="J20" s="26"/>
      <c r="K20" s="35"/>
    </row>
    <row r="21" spans="1:11" ht="14.1" customHeight="1" x14ac:dyDescent="0.2">
      <c r="A21" s="31"/>
      <c r="B21" s="658" t="str">
        <f>LEFT(CONCATENATE('Section A2'!$B$5, " - ", 'Section A1'!$B$5),95)</f>
        <v xml:space="preserve"> - </v>
      </c>
      <c r="C21" s="645"/>
      <c r="D21" s="645"/>
      <c r="E21" s="645"/>
      <c r="F21" s="645"/>
      <c r="G21" s="645"/>
      <c r="H21" s="645"/>
      <c r="I21" s="645"/>
      <c r="J21" s="661"/>
      <c r="K21" s="35"/>
    </row>
    <row r="22" spans="1:11" ht="14.1" customHeight="1" thickBot="1" x14ac:dyDescent="0.25">
      <c r="A22" s="40"/>
      <c r="B22" s="41"/>
      <c r="C22" s="41"/>
      <c r="D22" s="41"/>
      <c r="E22" s="41"/>
      <c r="F22" s="41"/>
      <c r="G22" s="41"/>
      <c r="H22" s="41"/>
      <c r="I22" s="41"/>
      <c r="J22" s="95"/>
      <c r="K22" s="43"/>
    </row>
  </sheetData>
  <mergeCells count="2">
    <mergeCell ref="B3:J3"/>
    <mergeCell ref="A1:K1"/>
  </mergeCells>
  <phoneticPr fontId="1" type="noConversion"/>
  <conditionalFormatting sqref="B6:J12 B14:J19">
    <cfRule type="expression" dxfId="6" priority="12" stopIfTrue="1">
      <formula>$N$3&gt;1</formula>
    </cfRule>
  </conditionalFormatting>
  <pageMargins left="0.5" right="0.5" top="0.5" bottom="0.5" header="0.25" footer="0.25"/>
  <pageSetup orientation="portrait" r:id="rId1"/>
  <headerFooter alignWithMargins="0">
    <oddHeader>&amp;C&amp;F</oddHeader>
    <oddFooter>&amp;L&amp;A&amp;C&amp;P&amp;RSGER Consolidated Reporting Form v3.2</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H58"/>
  <sheetViews>
    <sheetView zoomScaleNormal="100" workbookViewId="0">
      <selection activeCell="D37" sqref="D37"/>
    </sheetView>
  </sheetViews>
  <sheetFormatPr defaultRowHeight="12" x14ac:dyDescent="0.2"/>
  <cols>
    <col min="1" max="1" width="2.7109375" style="210" customWidth="1"/>
    <col min="2" max="2" width="44.7109375" style="210" customWidth="1"/>
    <col min="3" max="3" width="2.7109375" style="210" customWidth="1"/>
    <col min="4" max="4" width="43.7109375" style="210" customWidth="1"/>
    <col min="5" max="5" width="2.7109375" style="210" customWidth="1"/>
    <col min="6" max="6" width="9.140625" style="210"/>
    <col min="7" max="8" width="9.140625" style="210" hidden="1" customWidth="1"/>
    <col min="9" max="16384" width="9.140625" style="210"/>
  </cols>
  <sheetData>
    <row r="1" spans="1:8" s="1" customFormat="1" ht="14.1" customHeight="1" x14ac:dyDescent="0.2">
      <c r="A1" s="732" t="s">
        <v>84</v>
      </c>
      <c r="B1" s="747"/>
      <c r="C1" s="747"/>
      <c r="D1" s="747"/>
      <c r="E1" s="748"/>
      <c r="G1" s="605" t="s">
        <v>465</v>
      </c>
      <c r="H1" s="605" t="s">
        <v>465</v>
      </c>
    </row>
    <row r="2" spans="1:8" ht="3.95" customHeight="1" x14ac:dyDescent="0.2">
      <c r="A2" s="44"/>
      <c r="B2" s="107"/>
      <c r="C2" s="107"/>
      <c r="D2" s="107"/>
      <c r="E2" s="106"/>
    </row>
    <row r="3" spans="1:8" ht="14.1" customHeight="1" x14ac:dyDescent="0.25">
      <c r="A3" s="217"/>
      <c r="B3" s="218" t="s">
        <v>123</v>
      </c>
      <c r="C3" s="218"/>
      <c r="D3" s="218"/>
      <c r="E3" s="219"/>
    </row>
    <row r="4" spans="1:8" ht="12.95" customHeight="1" x14ac:dyDescent="0.2">
      <c r="A4" s="589" t="s">
        <v>159</v>
      </c>
      <c r="B4" s="53"/>
      <c r="C4" s="53"/>
      <c r="D4" s="53"/>
      <c r="E4" s="212"/>
    </row>
    <row r="5" spans="1:8" ht="14.1" customHeight="1" x14ac:dyDescent="0.2">
      <c r="A5" s="589"/>
      <c r="B5" s="733"/>
      <c r="C5" s="745"/>
      <c r="D5" s="746"/>
      <c r="E5" s="212"/>
    </row>
    <row r="6" spans="1:8" ht="12.95" customHeight="1" x14ac:dyDescent="0.2">
      <c r="A6" s="596" t="s">
        <v>160</v>
      </c>
      <c r="B6" s="235"/>
      <c r="C6" s="53"/>
      <c r="D6" s="53"/>
      <c r="E6" s="212"/>
    </row>
    <row r="7" spans="1:8" ht="14.1" customHeight="1" x14ac:dyDescent="0.2">
      <c r="A7" s="589"/>
      <c r="B7" s="733"/>
      <c r="C7" s="745"/>
      <c r="D7" s="746"/>
      <c r="E7" s="212"/>
    </row>
    <row r="8" spans="1:8" ht="12.95" customHeight="1" x14ac:dyDescent="0.2">
      <c r="A8" s="589" t="s">
        <v>361</v>
      </c>
      <c r="B8" s="235"/>
      <c r="C8" s="53"/>
      <c r="D8" s="53"/>
      <c r="E8" s="212"/>
    </row>
    <row r="9" spans="1:8" ht="14.1" customHeight="1" x14ac:dyDescent="0.2">
      <c r="A9" s="589"/>
      <c r="B9" s="540"/>
      <c r="C9" s="53"/>
      <c r="D9" s="570"/>
      <c r="E9" s="212"/>
    </row>
    <row r="10" spans="1:8" ht="12.95" customHeight="1" x14ac:dyDescent="0.2">
      <c r="A10" s="589" t="s">
        <v>161</v>
      </c>
      <c r="B10" s="235"/>
      <c r="C10" s="590" t="s">
        <v>124</v>
      </c>
      <c r="D10" s="235"/>
      <c r="E10" s="212"/>
    </row>
    <row r="11" spans="1:8" ht="14.1" customHeight="1" x14ac:dyDescent="0.2">
      <c r="A11" s="589"/>
      <c r="B11" s="540"/>
      <c r="C11" s="590"/>
      <c r="D11" s="540"/>
      <c r="E11" s="212"/>
    </row>
    <row r="12" spans="1:8" ht="12.95" customHeight="1" x14ac:dyDescent="0.2">
      <c r="A12" s="589" t="s">
        <v>450</v>
      </c>
      <c r="B12" s="235"/>
      <c r="C12" s="590" t="s">
        <v>151</v>
      </c>
      <c r="D12" s="235"/>
      <c r="E12" s="212"/>
    </row>
    <row r="13" spans="1:8" ht="14.1" customHeight="1" x14ac:dyDescent="0.2">
      <c r="A13" s="211"/>
      <c r="B13" s="541"/>
      <c r="C13" s="53"/>
      <c r="D13" s="541"/>
      <c r="E13" s="212"/>
    </row>
    <row r="14" spans="1:8" ht="6" customHeight="1" x14ac:dyDescent="0.2">
      <c r="A14" s="211"/>
      <c r="B14" s="50"/>
      <c r="C14" s="111"/>
      <c r="D14" s="50"/>
      <c r="E14" s="212"/>
    </row>
    <row r="15" spans="1:8" s="1" customFormat="1" ht="14.1" customHeight="1" x14ac:dyDescent="0.2">
      <c r="A15" s="231"/>
      <c r="B15" s="232" t="s">
        <v>183</v>
      </c>
      <c r="C15" s="232"/>
      <c r="D15" s="232"/>
      <c r="E15" s="233"/>
    </row>
    <row r="16" spans="1:8" ht="12.95" customHeight="1" x14ac:dyDescent="0.2">
      <c r="A16" s="596" t="s">
        <v>470</v>
      </c>
      <c r="B16" s="53"/>
      <c r="C16" s="590"/>
      <c r="D16" s="53"/>
      <c r="E16" s="212"/>
      <c r="G16" s="606" t="s">
        <v>467</v>
      </c>
    </row>
    <row r="17" spans="1:7" ht="14.1" customHeight="1" x14ac:dyDescent="0.2">
      <c r="A17" s="589"/>
      <c r="B17" s="54"/>
      <c r="C17" s="590"/>
      <c r="D17" s="590"/>
      <c r="E17" s="212"/>
      <c r="G17" s="606" t="s">
        <v>466</v>
      </c>
    </row>
    <row r="18" spans="1:7" ht="12.95" customHeight="1" x14ac:dyDescent="0.2">
      <c r="A18" s="589" t="s">
        <v>153</v>
      </c>
      <c r="B18" s="53"/>
      <c r="C18" s="590" t="s">
        <v>154</v>
      </c>
      <c r="D18" s="53"/>
      <c r="E18" s="212"/>
      <c r="G18" s="606" t="s">
        <v>468</v>
      </c>
    </row>
    <row r="19" spans="1:7" ht="14.1" customHeight="1" x14ac:dyDescent="0.2">
      <c r="A19" s="589"/>
      <c r="B19" s="54"/>
      <c r="C19" s="590"/>
      <c r="D19" s="54"/>
      <c r="E19" s="212"/>
      <c r="G19" s="606" t="s">
        <v>474</v>
      </c>
    </row>
    <row r="20" spans="1:7" ht="12.95" customHeight="1" x14ac:dyDescent="0.2">
      <c r="A20" s="589" t="s">
        <v>29</v>
      </c>
      <c r="B20" s="235"/>
      <c r="C20" s="590" t="s">
        <v>157</v>
      </c>
      <c r="D20" s="235"/>
      <c r="E20" s="212"/>
      <c r="G20" s="606" t="s">
        <v>469</v>
      </c>
    </row>
    <row r="21" spans="1:7" ht="14.1" customHeight="1" x14ac:dyDescent="0.2">
      <c r="A21" s="589"/>
      <c r="B21" s="54"/>
      <c r="C21" s="590"/>
      <c r="D21" s="539"/>
      <c r="E21" s="212"/>
    </row>
    <row r="22" spans="1:7" ht="12.95" customHeight="1" x14ac:dyDescent="0.2">
      <c r="A22" s="589" t="s">
        <v>11</v>
      </c>
      <c r="B22" s="235"/>
      <c r="C22" s="590" t="s">
        <v>12</v>
      </c>
      <c r="D22" s="235"/>
      <c r="E22" s="212"/>
    </row>
    <row r="23" spans="1:7" ht="14.1" customHeight="1" x14ac:dyDescent="0.2">
      <c r="A23" s="589"/>
      <c r="B23" s="54"/>
      <c r="C23" s="590"/>
      <c r="D23" s="54"/>
      <c r="E23" s="212"/>
    </row>
    <row r="24" spans="1:7" ht="12.95" customHeight="1" x14ac:dyDescent="0.2">
      <c r="A24" s="589" t="s">
        <v>158</v>
      </c>
      <c r="B24" s="235"/>
      <c r="C24" s="590" t="s">
        <v>118</v>
      </c>
      <c r="D24" s="235"/>
      <c r="E24" s="212"/>
    </row>
    <row r="25" spans="1:7" ht="14.1" customHeight="1" x14ac:dyDescent="0.2">
      <c r="A25" s="589"/>
      <c r="B25" s="54"/>
      <c r="C25" s="590"/>
      <c r="D25" s="541"/>
      <c r="E25" s="212"/>
    </row>
    <row r="26" spans="1:7" ht="12.95" customHeight="1" x14ac:dyDescent="0.2">
      <c r="A26" s="589" t="s">
        <v>450</v>
      </c>
      <c r="B26" s="235"/>
      <c r="C26" s="590" t="s">
        <v>151</v>
      </c>
      <c r="D26" s="235"/>
      <c r="E26" s="212"/>
    </row>
    <row r="27" spans="1:7" ht="14.1" customHeight="1" x14ac:dyDescent="0.2">
      <c r="A27" s="211"/>
      <c r="B27" s="54"/>
      <c r="C27" s="50"/>
      <c r="D27" s="541"/>
      <c r="E27" s="212"/>
    </row>
    <row r="28" spans="1:7" ht="6" customHeight="1" x14ac:dyDescent="0.2">
      <c r="A28" s="211"/>
      <c r="B28" s="50"/>
      <c r="C28" s="111"/>
      <c r="D28" s="50"/>
      <c r="E28" s="212"/>
    </row>
    <row r="29" spans="1:7" s="1" customFormat="1" ht="14.1" customHeight="1" x14ac:dyDescent="0.2">
      <c r="A29" s="239"/>
      <c r="B29" s="232" t="s">
        <v>99</v>
      </c>
      <c r="C29" s="232"/>
      <c r="D29" s="232"/>
      <c r="E29" s="233"/>
    </row>
    <row r="30" spans="1:7" ht="12.95" customHeight="1" x14ac:dyDescent="0.2">
      <c r="A30" s="596" t="s">
        <v>470</v>
      </c>
      <c r="B30" s="53"/>
      <c r="C30" s="590"/>
      <c r="D30" s="53"/>
      <c r="E30" s="212"/>
      <c r="G30" s="606"/>
    </row>
    <row r="31" spans="1:7" ht="14.1" customHeight="1" x14ac:dyDescent="0.2">
      <c r="A31" s="589"/>
      <c r="B31" s="54"/>
      <c r="C31" s="590"/>
      <c r="D31" s="590"/>
      <c r="E31" s="212"/>
      <c r="G31" s="606"/>
    </row>
    <row r="32" spans="1:7" ht="12.95" customHeight="1" x14ac:dyDescent="0.2">
      <c r="A32" s="589" t="s">
        <v>153</v>
      </c>
      <c r="B32" s="53"/>
      <c r="C32" s="590" t="s">
        <v>154</v>
      </c>
      <c r="D32" s="53"/>
      <c r="E32" s="212"/>
    </row>
    <row r="33" spans="1:8" ht="14.1" customHeight="1" x14ac:dyDescent="0.2">
      <c r="A33" s="589"/>
      <c r="B33" s="54"/>
      <c r="C33" s="590"/>
      <c r="D33" s="54"/>
      <c r="E33" s="212"/>
    </row>
    <row r="34" spans="1:8" ht="12.95" customHeight="1" x14ac:dyDescent="0.2">
      <c r="A34" s="589" t="s">
        <v>29</v>
      </c>
      <c r="B34" s="235"/>
      <c r="C34" s="590" t="s">
        <v>157</v>
      </c>
      <c r="D34" s="235"/>
      <c r="E34" s="212"/>
    </row>
    <row r="35" spans="1:8" ht="14.1" customHeight="1" x14ac:dyDescent="0.2">
      <c r="A35" s="589"/>
      <c r="B35" s="54"/>
      <c r="C35" s="590"/>
      <c r="D35" s="539"/>
      <c r="E35" s="212"/>
    </row>
    <row r="36" spans="1:8" ht="12.95" customHeight="1" x14ac:dyDescent="0.2">
      <c r="A36" s="589" t="s">
        <v>11</v>
      </c>
      <c r="B36" s="235"/>
      <c r="C36" s="590" t="s">
        <v>12</v>
      </c>
      <c r="D36" s="235"/>
      <c r="E36" s="212"/>
    </row>
    <row r="37" spans="1:8" ht="14.1" customHeight="1" x14ac:dyDescent="0.2">
      <c r="A37" s="589"/>
      <c r="B37" s="54"/>
      <c r="C37" s="590"/>
      <c r="D37" s="54"/>
      <c r="E37" s="212"/>
    </row>
    <row r="38" spans="1:8" ht="12.95" customHeight="1" x14ac:dyDescent="0.2">
      <c r="A38" s="589" t="s">
        <v>158</v>
      </c>
      <c r="B38" s="53"/>
      <c r="C38" s="590" t="s">
        <v>118</v>
      </c>
      <c r="D38" s="53"/>
      <c r="E38" s="212"/>
    </row>
    <row r="39" spans="1:8" ht="14.1" customHeight="1" x14ac:dyDescent="0.2">
      <c r="A39" s="589"/>
      <c r="B39" s="54"/>
      <c r="C39" s="590"/>
      <c r="D39" s="541"/>
      <c r="E39" s="212"/>
    </row>
    <row r="40" spans="1:8" ht="12.95" customHeight="1" x14ac:dyDescent="0.2">
      <c r="A40" s="589" t="s">
        <v>450</v>
      </c>
      <c r="B40" s="53"/>
      <c r="C40" s="590" t="s">
        <v>151</v>
      </c>
      <c r="D40" s="53"/>
      <c r="E40" s="212"/>
    </row>
    <row r="41" spans="1:8" ht="14.1" customHeight="1" x14ac:dyDescent="0.2">
      <c r="A41" s="211"/>
      <c r="B41" s="54"/>
      <c r="C41" s="50"/>
      <c r="D41" s="541"/>
      <c r="E41" s="212"/>
    </row>
    <row r="42" spans="1:8" ht="6" customHeight="1" x14ac:dyDescent="0.2">
      <c r="A42" s="211"/>
      <c r="B42" s="571"/>
      <c r="C42" s="111"/>
      <c r="D42" s="571"/>
      <c r="E42" s="212"/>
    </row>
    <row r="43" spans="1:8" s="1" customFormat="1" ht="14.1" customHeight="1" x14ac:dyDescent="0.2">
      <c r="A43" s="238"/>
      <c r="B43" s="232" t="s">
        <v>98</v>
      </c>
      <c r="C43" s="232"/>
      <c r="D43" s="232"/>
      <c r="E43" s="233"/>
    </row>
    <row r="44" spans="1:8" ht="14.1" customHeight="1" x14ac:dyDescent="0.2">
      <c r="A44" s="211"/>
      <c r="B44" s="46"/>
      <c r="C44" s="86" t="s">
        <v>393</v>
      </c>
      <c r="D44" s="46"/>
      <c r="E44" s="212"/>
      <c r="G44" s="210" t="s">
        <v>250</v>
      </c>
      <c r="H44" s="523" t="b">
        <v>0</v>
      </c>
    </row>
    <row r="45" spans="1:8" ht="14.25" customHeight="1" x14ac:dyDescent="0.2">
      <c r="A45" s="211"/>
      <c r="B45" s="613" t="s">
        <v>475</v>
      </c>
      <c r="C45" s="612"/>
      <c r="D45" s="614"/>
      <c r="E45" s="212"/>
      <c r="G45" s="210" t="s">
        <v>251</v>
      </c>
      <c r="H45" s="523" t="b">
        <v>0</v>
      </c>
    </row>
    <row r="46" spans="1:8" ht="12.95" customHeight="1" x14ac:dyDescent="0.2">
      <c r="A46" s="596" t="s">
        <v>470</v>
      </c>
      <c r="B46" s="53"/>
      <c r="C46" s="590"/>
      <c r="D46" s="53"/>
      <c r="E46" s="212"/>
      <c r="G46" s="606" t="s">
        <v>467</v>
      </c>
    </row>
    <row r="47" spans="1:8" ht="14.1" customHeight="1" x14ac:dyDescent="0.2">
      <c r="A47" s="589"/>
      <c r="B47" s="54"/>
      <c r="C47" s="590"/>
      <c r="D47" s="590"/>
      <c r="E47" s="212"/>
      <c r="G47" s="606" t="s">
        <v>466</v>
      </c>
    </row>
    <row r="48" spans="1:8" ht="12.95" customHeight="1" x14ac:dyDescent="0.2">
      <c r="A48" s="589" t="s">
        <v>153</v>
      </c>
      <c r="B48" s="53"/>
      <c r="C48" s="590" t="s">
        <v>154</v>
      </c>
      <c r="D48" s="53"/>
      <c r="E48" s="212"/>
    </row>
    <row r="49" spans="1:5" ht="14.1" customHeight="1" x14ac:dyDescent="0.2">
      <c r="A49" s="589"/>
      <c r="B49" s="54"/>
      <c r="C49" s="590"/>
      <c r="D49" s="54"/>
      <c r="E49" s="212"/>
    </row>
    <row r="50" spans="1:5" ht="12.95" customHeight="1" x14ac:dyDescent="0.2">
      <c r="A50" s="589" t="s">
        <v>29</v>
      </c>
      <c r="B50" s="53"/>
      <c r="C50" s="590" t="s">
        <v>157</v>
      </c>
      <c r="D50" s="53"/>
      <c r="E50" s="212"/>
    </row>
    <row r="51" spans="1:5" ht="14.1" customHeight="1" x14ac:dyDescent="0.2">
      <c r="A51" s="589"/>
      <c r="B51" s="54"/>
      <c r="C51" s="590"/>
      <c r="D51" s="539"/>
      <c r="E51" s="212"/>
    </row>
    <row r="52" spans="1:5" ht="12.95" customHeight="1" x14ac:dyDescent="0.2">
      <c r="A52" s="589" t="s">
        <v>11</v>
      </c>
      <c r="B52" s="53"/>
      <c r="C52" s="590" t="s">
        <v>12</v>
      </c>
      <c r="D52" s="53"/>
      <c r="E52" s="212"/>
    </row>
    <row r="53" spans="1:5" ht="14.1" customHeight="1" x14ac:dyDescent="0.2">
      <c r="A53" s="589"/>
      <c r="B53" s="54"/>
      <c r="C53" s="590"/>
      <c r="D53" s="54"/>
      <c r="E53" s="212"/>
    </row>
    <row r="54" spans="1:5" ht="12.95" customHeight="1" x14ac:dyDescent="0.2">
      <c r="A54" s="589" t="s">
        <v>158</v>
      </c>
      <c r="B54" s="53"/>
      <c r="C54" s="590" t="s">
        <v>118</v>
      </c>
      <c r="D54" s="53"/>
      <c r="E54" s="212"/>
    </row>
    <row r="55" spans="1:5" ht="14.1" customHeight="1" x14ac:dyDescent="0.2">
      <c r="A55" s="589"/>
      <c r="B55" s="54"/>
      <c r="C55" s="590"/>
      <c r="D55" s="541"/>
      <c r="E55" s="212"/>
    </row>
    <row r="56" spans="1:5" ht="12.95" customHeight="1" x14ac:dyDescent="0.2">
      <c r="A56" s="589" t="s">
        <v>450</v>
      </c>
      <c r="B56" s="53"/>
      <c r="C56" s="590" t="s">
        <v>151</v>
      </c>
      <c r="D56" s="53"/>
      <c r="E56" s="212"/>
    </row>
    <row r="57" spans="1:5" ht="14.1" customHeight="1" x14ac:dyDescent="0.2">
      <c r="A57" s="211"/>
      <c r="B57" s="54"/>
      <c r="C57" s="50"/>
      <c r="D57" s="541"/>
      <c r="E57" s="212"/>
    </row>
    <row r="58" spans="1:5" ht="6.95" customHeight="1" thickBot="1" x14ac:dyDescent="0.25">
      <c r="A58" s="213"/>
      <c r="B58" s="214"/>
      <c r="C58" s="234"/>
      <c r="D58" s="214"/>
      <c r="E58" s="215"/>
    </row>
  </sheetData>
  <sheetProtection password="EBAD" sheet="1"/>
  <mergeCells count="3">
    <mergeCell ref="B5:D5"/>
    <mergeCell ref="B7:D7"/>
    <mergeCell ref="A1:E1"/>
  </mergeCells>
  <phoneticPr fontId="36" type="noConversion"/>
  <dataValidations count="1">
    <dataValidation type="list" allowBlank="1" showInputMessage="1" showErrorMessage="1" sqref="B17 B47 B31">
      <formula1>$G$16:$G$20</formula1>
    </dataValidation>
  </dataValidations>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1" r:id="rId4" name="Check Box 11">
              <controlPr defaultSize="0" autoFill="0" autoLine="0" autoPict="0" altText="Same as Person Responsible">
                <anchor moveWithCells="1">
                  <from>
                    <xdr:col>0</xdr:col>
                    <xdr:colOff>152400</xdr:colOff>
                    <xdr:row>42</xdr:row>
                    <xdr:rowOff>142875</xdr:rowOff>
                  </from>
                  <to>
                    <xdr:col>1</xdr:col>
                    <xdr:colOff>1104900</xdr:colOff>
                    <xdr:row>44</xdr:row>
                    <xdr:rowOff>19050</xdr:rowOff>
                  </to>
                </anchor>
              </controlPr>
            </control>
          </mc:Choice>
        </mc:AlternateContent>
        <mc:AlternateContent xmlns:mc="http://schemas.openxmlformats.org/markup-compatibility/2006">
          <mc:Choice Requires="x14">
            <control shapeId="40972" r:id="rId5" name="Check Box 12">
              <controlPr defaultSize="0" autoFill="0" autoLine="0" autoPict="0">
                <anchor moveWithCells="1">
                  <from>
                    <xdr:col>1</xdr:col>
                    <xdr:colOff>1362075</xdr:colOff>
                    <xdr:row>42</xdr:row>
                    <xdr:rowOff>142875</xdr:rowOff>
                  </from>
                  <to>
                    <xdr:col>1</xdr:col>
                    <xdr:colOff>2800350</xdr:colOff>
                    <xdr:row>44</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Q47"/>
  <sheetViews>
    <sheetView workbookViewId="0">
      <selection activeCell="S26" sqref="S26"/>
    </sheetView>
  </sheetViews>
  <sheetFormatPr defaultRowHeight="12.75" x14ac:dyDescent="0.2"/>
  <cols>
    <col min="1" max="1" width="2.7109375" style="7" customWidth="1"/>
    <col min="2" max="2" width="46.140625" style="7" customWidth="1"/>
    <col min="3" max="3" width="1.28515625" style="7" customWidth="1"/>
    <col min="4" max="4" width="28.7109375" style="7" customWidth="1"/>
    <col min="5" max="5" width="1.28515625" style="7" customWidth="1"/>
    <col min="6" max="6" width="13.7109375" style="7" customWidth="1"/>
    <col min="7" max="7" width="8.7109375" style="7" customWidth="1"/>
    <col min="11" max="16" width="9.140625" hidden="1" customWidth="1"/>
  </cols>
  <sheetData>
    <row r="1" spans="1:17" ht="15" customHeight="1" x14ac:dyDescent="0.2">
      <c r="A1" s="732" t="s">
        <v>663</v>
      </c>
      <c r="B1" s="836"/>
      <c r="C1" s="836"/>
      <c r="D1" s="836"/>
      <c r="E1" s="836"/>
      <c r="F1" s="836"/>
      <c r="G1" s="837"/>
    </row>
    <row r="2" spans="1:17" s="12" customFormat="1" ht="6" customHeight="1" x14ac:dyDescent="0.2">
      <c r="A2" s="23"/>
      <c r="B2" s="25"/>
      <c r="C2" s="25"/>
      <c r="D2" s="25"/>
      <c r="E2" s="25"/>
      <c r="F2" s="25"/>
      <c r="G2" s="28"/>
    </row>
    <row r="3" spans="1:17" s="12" customFormat="1" x14ac:dyDescent="0.2">
      <c r="A3" s="402"/>
      <c r="B3" s="862">
        <f>IF(Submission!I5=NOT(1),0,"NOTE: This sheet does not apply to Baseline Obligation Applications. Please ignore.")</f>
        <v>0</v>
      </c>
      <c r="C3" s="863"/>
      <c r="D3" s="863"/>
      <c r="E3" s="863"/>
      <c r="F3" s="863"/>
      <c r="G3" s="28"/>
    </row>
    <row r="4" spans="1:17" s="12" customFormat="1" ht="6" customHeight="1" x14ac:dyDescent="0.2">
      <c r="A4" s="23"/>
      <c r="B4" s="25"/>
      <c r="C4" s="25"/>
      <c r="D4" s="25"/>
      <c r="E4" s="25"/>
      <c r="F4" s="25"/>
      <c r="G4" s="28"/>
    </row>
    <row r="5" spans="1:17" ht="15" x14ac:dyDescent="0.2">
      <c r="A5" s="251"/>
      <c r="B5" s="224" t="s">
        <v>664</v>
      </c>
      <c r="C5" s="252"/>
      <c r="D5" s="252"/>
      <c r="E5" s="252"/>
      <c r="F5" s="252"/>
      <c r="G5" s="253"/>
      <c r="L5" s="684" t="s">
        <v>283</v>
      </c>
      <c r="M5" s="685">
        <f ca="1">INDIRECT(ADDRESS(K11+M9,L10+M8-2014))*100</f>
        <v>0</v>
      </c>
    </row>
    <row r="6" spans="1:17" s="7" customFormat="1" ht="6" customHeight="1" x14ac:dyDescent="0.2">
      <c r="A6" s="90"/>
      <c r="B6" s="48"/>
      <c r="C6" s="48"/>
      <c r="D6" s="48"/>
      <c r="E6" s="48"/>
      <c r="F6" s="48"/>
      <c r="G6" s="35"/>
    </row>
    <row r="7" spans="1:17" s="12" customFormat="1" ht="12" customHeight="1" x14ac:dyDescent="0.2">
      <c r="A7" s="23"/>
      <c r="B7" s="25"/>
      <c r="C7" s="25"/>
      <c r="D7" s="25"/>
      <c r="E7" s="25"/>
      <c r="F7" s="316" t="s">
        <v>91</v>
      </c>
      <c r="G7" s="28"/>
      <c r="L7" s="558" t="s">
        <v>542</v>
      </c>
      <c r="M7" s="12">
        <v>15</v>
      </c>
    </row>
    <row r="8" spans="1:17" s="12" customFormat="1" ht="24" x14ac:dyDescent="0.2">
      <c r="A8" s="23"/>
      <c r="B8" s="719" t="s">
        <v>665</v>
      </c>
      <c r="C8" s="25"/>
      <c r="D8" s="537"/>
      <c r="E8" s="25"/>
      <c r="F8" s="504"/>
      <c r="G8" s="28"/>
      <c r="L8" s="681" t="s">
        <v>541</v>
      </c>
      <c r="M8" s="682">
        <f>MIN(2015,MAX(2015,Submission!C15))</f>
        <v>2015</v>
      </c>
      <c r="Q8" s="558"/>
    </row>
    <row r="9" spans="1:17" s="7" customFormat="1" ht="41.25" customHeight="1" x14ac:dyDescent="0.2">
      <c r="A9" s="90"/>
      <c r="B9" s="796" t="s">
        <v>535</v>
      </c>
      <c r="C9" s="796"/>
      <c r="D9" s="796"/>
      <c r="E9" s="796"/>
      <c r="F9" s="796"/>
      <c r="G9" s="35"/>
      <c r="L9" s="681" t="s">
        <v>540</v>
      </c>
      <c r="M9" s="679">
        <f>MIN(9,MAX(1,D12))</f>
        <v>1</v>
      </c>
    </row>
    <row r="10" spans="1:17" ht="15.75" thickBot="1" x14ac:dyDescent="0.25">
      <c r="A10" s="251"/>
      <c r="B10" s="303" t="str">
        <f>Submission!C15&amp;" Equivalent Net Emissions Intensity Limit under the Specified Gas Emitters Regulation (2015)"</f>
        <v xml:space="preserve"> Equivalent Net Emissions Intensity Limit under the Specified Gas Emitters Regulation (2015)</v>
      </c>
      <c r="C10" s="252"/>
      <c r="D10" s="252"/>
      <c r="E10" s="252"/>
      <c r="F10" s="252"/>
      <c r="G10" s="253"/>
      <c r="L10">
        <f>COLUMN()</f>
        <v>12</v>
      </c>
      <c r="Q10" s="679"/>
    </row>
    <row r="11" spans="1:17" s="7" customFormat="1" ht="12" customHeight="1" thickBot="1" x14ac:dyDescent="0.25">
      <c r="A11" s="31"/>
      <c r="B11" s="32"/>
      <c r="C11" s="32"/>
      <c r="D11" s="32"/>
      <c r="E11" s="26"/>
      <c r="F11" s="32"/>
      <c r="G11" s="35"/>
      <c r="K11" s="680">
        <f>ROW()</f>
        <v>11</v>
      </c>
      <c r="L11" s="670" t="s">
        <v>539</v>
      </c>
      <c r="M11" s="671">
        <v>2015</v>
      </c>
      <c r="N11" s="709">
        <v>2016</v>
      </c>
      <c r="O11" s="709">
        <v>2017</v>
      </c>
      <c r="P11" s="680" t="s">
        <v>650</v>
      </c>
    </row>
    <row r="12" spans="1:17" s="7" customFormat="1" ht="15" customHeight="1" thickBot="1" x14ac:dyDescent="0.25">
      <c r="A12" s="31"/>
      <c r="B12" s="149" t="s">
        <v>282</v>
      </c>
      <c r="C12" s="462"/>
      <c r="D12" s="458">
        <f>IF(Submission!I5=1,'Section A1'!D27,0)</f>
        <v>0</v>
      </c>
      <c r="E12" s="26"/>
      <c r="F12" s="440" t="s">
        <v>286</v>
      </c>
      <c r="G12" s="35"/>
      <c r="L12" s="672">
        <v>1</v>
      </c>
      <c r="M12" s="673">
        <v>0</v>
      </c>
      <c r="N12" s="710">
        <v>0</v>
      </c>
      <c r="O12" s="711">
        <v>0</v>
      </c>
    </row>
    <row r="13" spans="1:17" s="7" customFormat="1" ht="12" customHeight="1" thickBot="1" x14ac:dyDescent="0.25">
      <c r="A13" s="31"/>
      <c r="B13" s="25"/>
      <c r="C13" s="25"/>
      <c r="D13" s="440"/>
      <c r="E13" s="25"/>
      <c r="F13" s="25"/>
      <c r="G13" s="35"/>
      <c r="L13" s="672">
        <v>2</v>
      </c>
      <c r="M13" s="673">
        <v>0</v>
      </c>
      <c r="N13" s="710">
        <v>0</v>
      </c>
      <c r="O13" s="711">
        <v>0</v>
      </c>
      <c r="Q13" s="683"/>
    </row>
    <row r="14" spans="1:17" s="7" customFormat="1" ht="15" customHeight="1" thickBot="1" x14ac:dyDescent="0.25">
      <c r="A14" s="31"/>
      <c r="B14" s="149" t="s">
        <v>283</v>
      </c>
      <c r="C14" s="25"/>
      <c r="D14" s="686">
        <f>IF(Submission!I5=1,M5,0)</f>
        <v>0</v>
      </c>
      <c r="E14" s="25"/>
      <c r="F14" s="440" t="s">
        <v>284</v>
      </c>
      <c r="G14" s="35"/>
      <c r="L14" s="672">
        <v>3</v>
      </c>
      <c r="M14" s="673">
        <v>0</v>
      </c>
      <c r="N14" s="710">
        <v>0</v>
      </c>
      <c r="O14" s="711">
        <v>0</v>
      </c>
      <c r="Q14" s="683"/>
    </row>
    <row r="15" spans="1:17" s="7" customFormat="1" ht="12" customHeight="1" thickBot="1" x14ac:dyDescent="0.25">
      <c r="A15" s="31"/>
      <c r="B15" s="25"/>
      <c r="C15" s="25"/>
      <c r="D15" s="440"/>
      <c r="E15" s="25"/>
      <c r="F15" s="25"/>
      <c r="G15" s="35"/>
      <c r="L15" s="672">
        <v>4</v>
      </c>
      <c r="M15" s="673">
        <v>0.02</v>
      </c>
      <c r="N15" s="710">
        <v>0.03</v>
      </c>
      <c r="O15" s="711">
        <v>0.03</v>
      </c>
    </row>
    <row r="16" spans="1:17" s="7" customFormat="1" ht="15" customHeight="1" thickBot="1" x14ac:dyDescent="0.25">
      <c r="A16" s="31"/>
      <c r="B16" s="149" t="s">
        <v>288</v>
      </c>
      <c r="C16" s="25"/>
      <c r="D16" s="458">
        <f>IF(Submission!I5=1,100-D14,0)</f>
        <v>0</v>
      </c>
      <c r="E16" s="25"/>
      <c r="F16" s="440" t="s">
        <v>289</v>
      </c>
      <c r="G16" s="35"/>
      <c r="L16" s="672">
        <v>5</v>
      </c>
      <c r="M16" s="674">
        <v>0.04</v>
      </c>
      <c r="N16" s="712">
        <v>0.05</v>
      </c>
      <c r="O16" s="710">
        <v>7.0000000000000007E-2</v>
      </c>
    </row>
    <row r="17" spans="1:16" s="7" customFormat="1" ht="12" customHeight="1" thickBot="1" x14ac:dyDescent="0.25">
      <c r="A17" s="31"/>
      <c r="B17" s="25"/>
      <c r="C17" s="25"/>
      <c r="D17" s="440"/>
      <c r="E17" s="25"/>
      <c r="F17" s="25"/>
      <c r="G17" s="35"/>
      <c r="L17" s="672">
        <v>6</v>
      </c>
      <c r="M17" s="675">
        <v>0.06</v>
      </c>
      <c r="N17" s="713">
        <v>0.08</v>
      </c>
      <c r="O17" s="712">
        <v>0.1</v>
      </c>
    </row>
    <row r="18" spans="1:16" s="7" customFormat="1" ht="15" customHeight="1" thickBot="1" x14ac:dyDescent="0.25">
      <c r="A18" s="31"/>
      <c r="B18" s="149" t="str">
        <f>CONCATENATE(Submission!C15, " Net Emissions Intensity Limit (NEIL)")</f>
        <v xml:space="preserve"> Net Emissions Intensity Limit (NEIL)</v>
      </c>
      <c r="C18" s="25"/>
      <c r="D18" s="441">
        <f>IF(Submission!I5=1,(D16/100)*D8,0)</f>
        <v>0</v>
      </c>
      <c r="E18" s="25"/>
      <c r="F18" s="446">
        <f>F8</f>
        <v>0</v>
      </c>
      <c r="G18" s="35"/>
      <c r="L18" s="672">
        <v>7</v>
      </c>
      <c r="M18" s="676">
        <v>0.08</v>
      </c>
      <c r="N18" s="714">
        <v>0.1</v>
      </c>
      <c r="O18" s="713">
        <v>0.13</v>
      </c>
    </row>
    <row r="19" spans="1:16" s="12" customFormat="1" ht="12" customHeight="1" thickBot="1" x14ac:dyDescent="0.25">
      <c r="A19" s="23"/>
      <c r="B19" s="25"/>
      <c r="C19" s="25"/>
      <c r="D19" s="440"/>
      <c r="E19" s="25"/>
      <c r="F19" s="25"/>
      <c r="G19" s="28"/>
      <c r="L19" s="672">
        <v>8</v>
      </c>
      <c r="M19" s="677">
        <v>0.1</v>
      </c>
      <c r="N19" s="715">
        <v>0.13</v>
      </c>
      <c r="O19" s="714">
        <v>0.17</v>
      </c>
    </row>
    <row r="20" spans="1:16" ht="15.75" thickBot="1" x14ac:dyDescent="0.25">
      <c r="A20" s="251"/>
      <c r="B20" s="303" t="str">
        <f>Submission!C15&amp;" Equivalent Variables for Compliance under the Specified Gas Emitters Regulation (2015)"</f>
        <v xml:space="preserve"> Equivalent Variables for Compliance under the Specified Gas Emitters Regulation (2015)</v>
      </c>
      <c r="C20" s="252"/>
      <c r="D20" s="442"/>
      <c r="E20" s="252"/>
      <c r="F20" s="252"/>
      <c r="G20" s="253"/>
      <c r="L20" s="672">
        <v>9</v>
      </c>
      <c r="M20" s="678">
        <v>0.12</v>
      </c>
      <c r="N20" s="716">
        <v>0.15</v>
      </c>
      <c r="O20" s="715">
        <v>0.2</v>
      </c>
    </row>
    <row r="21" spans="1:16" s="7" customFormat="1" ht="12" customHeight="1" thickBot="1" x14ac:dyDescent="0.25">
      <c r="A21" s="31"/>
      <c r="B21" s="32"/>
      <c r="C21" s="32"/>
      <c r="D21" s="440"/>
      <c r="E21" s="32"/>
      <c r="F21" s="32"/>
      <c r="G21" s="35"/>
      <c r="L21" s="672"/>
      <c r="M21" s="678"/>
      <c r="N21" s="716"/>
      <c r="O21" s="715"/>
    </row>
    <row r="22" spans="1:16" s="7" customFormat="1" x14ac:dyDescent="0.2">
      <c r="A22" s="31"/>
      <c r="B22" s="83" t="s">
        <v>181</v>
      </c>
      <c r="C22" s="230"/>
      <c r="D22" s="443">
        <f>IF(Submission!I5=1,'Section B8'!C25,0)</f>
        <v>0</v>
      </c>
      <c r="E22" s="25"/>
      <c r="F22" s="86" t="s">
        <v>478</v>
      </c>
      <c r="G22" s="35"/>
    </row>
    <row r="23" spans="1:16" s="7" customFormat="1" ht="12" hidden="1" x14ac:dyDescent="0.2">
      <c r="A23" s="31"/>
      <c r="B23" s="25"/>
      <c r="C23" s="25"/>
      <c r="D23" s="444"/>
      <c r="E23" s="25"/>
      <c r="F23" s="25"/>
      <c r="G23" s="35"/>
      <c r="P23" s="680"/>
    </row>
    <row r="24" spans="1:16" s="7" customFormat="1" ht="13.5" hidden="1" x14ac:dyDescent="0.2">
      <c r="A24" s="31"/>
      <c r="B24" s="317" t="s">
        <v>382</v>
      </c>
      <c r="C24" s="230"/>
      <c r="D24" s="443">
        <f>IF(Submission!I5=1,'Section B8'!C29-'Section B8'!C31,0)</f>
        <v>0</v>
      </c>
      <c r="E24" s="25"/>
      <c r="F24" s="86" t="s">
        <v>478</v>
      </c>
      <c r="G24" s="35"/>
    </row>
    <row r="25" spans="1:16" s="7" customFormat="1" ht="12" x14ac:dyDescent="0.2">
      <c r="A25" s="31"/>
      <c r="B25" s="25"/>
      <c r="C25" s="25"/>
      <c r="D25" s="444"/>
      <c r="E25" s="25"/>
      <c r="F25" s="25"/>
      <c r="G25" s="35"/>
    </row>
    <row r="26" spans="1:16" s="7" customFormat="1" ht="13.5" x14ac:dyDescent="0.2">
      <c r="A26" s="31"/>
      <c r="B26" s="149" t="s">
        <v>319</v>
      </c>
      <c r="C26" s="230"/>
      <c r="D26" s="443">
        <f>IF(Submission!I5=1,'Section B8'!C33,0)</f>
        <v>0</v>
      </c>
      <c r="E26" s="25"/>
      <c r="F26" s="86" t="s">
        <v>478</v>
      </c>
      <c r="G26" s="35"/>
    </row>
    <row r="27" spans="1:16" s="7" customFormat="1" ht="12" hidden="1" x14ac:dyDescent="0.2">
      <c r="A27" s="31"/>
      <c r="B27" s="25"/>
      <c r="C27" s="25"/>
      <c r="D27" s="444"/>
      <c r="E27" s="25"/>
      <c r="F27" s="25"/>
      <c r="G27" s="35"/>
    </row>
    <row r="28" spans="1:16" s="7" customFormat="1" ht="13.5" hidden="1" x14ac:dyDescent="0.2">
      <c r="A28" s="31"/>
      <c r="B28" s="149" t="s">
        <v>381</v>
      </c>
      <c r="C28" s="230"/>
      <c r="D28" s="443">
        <f>IF(Submission!I5=1,D26-D24,0)</f>
        <v>0</v>
      </c>
      <c r="E28" s="25"/>
      <c r="F28" s="86" t="s">
        <v>478</v>
      </c>
      <c r="G28" s="35"/>
    </row>
    <row r="29" spans="1:16" s="7" customFormat="1" ht="12" x14ac:dyDescent="0.2">
      <c r="A29" s="31"/>
      <c r="B29" s="25"/>
      <c r="C29" s="25"/>
      <c r="D29" s="444"/>
      <c r="E29" s="25"/>
      <c r="F29" s="25"/>
      <c r="G29" s="35"/>
    </row>
    <row r="30" spans="1:16" s="7" customFormat="1" ht="13.5" x14ac:dyDescent="0.2">
      <c r="A30" s="31"/>
      <c r="B30" s="149" t="s">
        <v>293</v>
      </c>
      <c r="C30" s="230"/>
      <c r="D30" s="443">
        <f>IF(Submission!I5=1,D22-D26,0)</f>
        <v>0</v>
      </c>
      <c r="E30" s="25"/>
      <c r="F30" s="86" t="s">
        <v>478</v>
      </c>
      <c r="G30" s="35"/>
    </row>
    <row r="31" spans="1:16" s="7" customFormat="1" ht="12" x14ac:dyDescent="0.2">
      <c r="A31" s="31"/>
      <c r="B31" s="25"/>
      <c r="C31" s="25"/>
      <c r="D31" s="444"/>
      <c r="E31" s="25"/>
      <c r="F31" s="25"/>
      <c r="G31" s="35"/>
    </row>
    <row r="32" spans="1:16" s="7" customFormat="1" x14ac:dyDescent="0.2">
      <c r="A32" s="31"/>
      <c r="B32" s="149" t="str">
        <f>IF(Submission!I11=2,"Total Heat Produced by Cogeneration (H)", "Production (P)")</f>
        <v>Production (P)</v>
      </c>
      <c r="C32" s="230"/>
      <c r="D32" s="443">
        <f>IF(Submission!I11=2,IF(Submission!I5=1,'Section B7'!E33,0),IF(Submission!I5=1,'Section B8'!C37,0))</f>
        <v>0</v>
      </c>
      <c r="E32" s="25"/>
      <c r="F32" s="446">
        <f>IF(Submission!I11=2,"GJ",'Section B6'!H50)</f>
        <v>0</v>
      </c>
      <c r="G32" s="35"/>
    </row>
    <row r="33" spans="1:15" s="7" customFormat="1" ht="12" x14ac:dyDescent="0.2">
      <c r="A33" s="31"/>
      <c r="B33" s="25"/>
      <c r="C33" s="25"/>
      <c r="D33" s="440"/>
      <c r="E33" s="25"/>
      <c r="F33" s="25"/>
      <c r="G33" s="35"/>
    </row>
    <row r="34" spans="1:15" s="7" customFormat="1" ht="22.5" customHeight="1" x14ac:dyDescent="0.2">
      <c r="A34" s="31"/>
      <c r="B34" s="149" t="s">
        <v>290</v>
      </c>
      <c r="C34" s="230"/>
      <c r="D34" s="454">
        <f>IF(Submission!I5=1,D30/D32,0)</f>
        <v>0</v>
      </c>
      <c r="E34" s="25"/>
      <c r="F34" s="622" t="str">
        <f>"tonnes CO2eq / "&amp;F32</f>
        <v>tonnes CO2eq / 0</v>
      </c>
      <c r="G34" s="35"/>
    </row>
    <row r="35" spans="1:15" s="7" customFormat="1" ht="12" x14ac:dyDescent="0.2">
      <c r="A35" s="31"/>
      <c r="B35" s="25"/>
      <c r="C35" s="25"/>
      <c r="D35" s="440"/>
      <c r="E35" s="25"/>
      <c r="F35" s="25"/>
      <c r="G35" s="35"/>
    </row>
    <row r="36" spans="1:15" s="7" customFormat="1" hidden="1" thickBot="1" x14ac:dyDescent="0.25">
      <c r="A36" s="31"/>
      <c r="B36" s="149" t="s">
        <v>291</v>
      </c>
      <c r="C36" s="25"/>
      <c r="D36" s="459">
        <f>IF(Submission!I5=2,IF((D38&lt;1), "Yes", "No"),0)</f>
        <v>0</v>
      </c>
      <c r="E36" s="25"/>
      <c r="F36" s="460"/>
      <c r="G36" s="35"/>
    </row>
    <row r="37" spans="1:15" s="7" customFormat="1" ht="12" hidden="1" x14ac:dyDescent="0.2">
      <c r="A37" s="31"/>
      <c r="B37" s="461"/>
      <c r="C37" s="25"/>
      <c r="D37" s="440"/>
      <c r="E37" s="25"/>
      <c r="F37" s="25"/>
      <c r="G37" s="35"/>
    </row>
    <row r="38" spans="1:15" s="7" customFormat="1" hidden="1" thickBot="1" x14ac:dyDescent="0.25">
      <c r="A38" s="31"/>
      <c r="B38" s="149" t="s">
        <v>456</v>
      </c>
      <c r="C38" s="25"/>
      <c r="D38" s="445">
        <f>IF(Submission!I5=2,IF(D18*D32&lt;D30,ROUND(D30-D18*D32,0),0),0)</f>
        <v>0</v>
      </c>
      <c r="E38" s="25"/>
      <c r="F38" s="440" t="s">
        <v>292</v>
      </c>
      <c r="G38" s="35"/>
    </row>
    <row r="39" spans="1:15" s="7" customFormat="1" hidden="1" thickBot="1" x14ac:dyDescent="0.25">
      <c r="A39" s="31"/>
      <c r="B39" s="461"/>
      <c r="C39" s="25"/>
      <c r="D39" s="440"/>
      <c r="E39" s="25"/>
      <c r="F39" s="25"/>
      <c r="G39" s="35"/>
    </row>
    <row r="40" spans="1:15" s="7" customFormat="1" hidden="1" thickBot="1" x14ac:dyDescent="0.25">
      <c r="A40" s="31"/>
      <c r="B40" s="149" t="s">
        <v>380</v>
      </c>
      <c r="C40" s="25"/>
      <c r="D40" s="445">
        <f>IF(Submission!I5=2,IF(D30&lt;D18*D32,ROUND(D18*D32-D30,0),0),0)</f>
        <v>0</v>
      </c>
      <c r="E40" s="25"/>
      <c r="F40" s="440" t="s">
        <v>292</v>
      </c>
      <c r="G40" s="35"/>
    </row>
    <row r="41" spans="1:15" s="7" customFormat="1" ht="11.25" hidden="1" x14ac:dyDescent="0.2">
      <c r="A41" s="31"/>
      <c r="B41" s="32"/>
      <c r="C41" s="32"/>
      <c r="D41" s="32"/>
      <c r="E41" s="32"/>
      <c r="F41" s="32"/>
      <c r="G41" s="35"/>
    </row>
    <row r="42" spans="1:15" ht="15.75" thickBot="1" x14ac:dyDescent="0.25">
      <c r="A42" s="251"/>
      <c r="B42" s="303" t="str">
        <f>Submission!C15&amp;" Baseline Emission Obligation"</f>
        <v xml:space="preserve"> Baseline Emission Obligation</v>
      </c>
      <c r="C42" s="252"/>
      <c r="D42" s="442"/>
      <c r="E42" s="252"/>
      <c r="F42" s="252"/>
      <c r="G42" s="253"/>
      <c r="L42" s="672">
        <v>9</v>
      </c>
      <c r="M42" s="678">
        <v>0.12</v>
      </c>
      <c r="N42" s="716">
        <v>0.15</v>
      </c>
      <c r="O42" s="715">
        <v>0.2</v>
      </c>
    </row>
    <row r="43" spans="1:15" s="7" customFormat="1" ht="12" thickBot="1" x14ac:dyDescent="0.25">
      <c r="A43" s="31"/>
      <c r="B43" s="32"/>
      <c r="C43" s="32"/>
      <c r="D43" s="32"/>
      <c r="E43" s="32"/>
      <c r="F43" s="32"/>
      <c r="G43" s="35"/>
    </row>
    <row r="44" spans="1:15" s="7" customFormat="1" thickBot="1" x14ac:dyDescent="0.25">
      <c r="A44" s="31"/>
      <c r="B44" s="718" t="s">
        <v>659</v>
      </c>
      <c r="C44" s="25"/>
      <c r="D44" s="445">
        <f>IF(Submission!I5=1,ROUND(D30-D18*D32,0),0)</f>
        <v>0</v>
      </c>
      <c r="E44" s="25"/>
      <c r="F44" s="449" t="s">
        <v>568</v>
      </c>
      <c r="G44" s="35"/>
    </row>
    <row r="45" spans="1:15" s="7" customFormat="1" ht="11.25" x14ac:dyDescent="0.2">
      <c r="A45" s="31"/>
      <c r="B45" s="32"/>
      <c r="C45" s="32"/>
      <c r="D45" s="32"/>
      <c r="E45" s="32"/>
      <c r="F45" s="32"/>
      <c r="G45" s="35"/>
    </row>
    <row r="46" spans="1:15" s="7" customFormat="1" ht="12" x14ac:dyDescent="0.2">
      <c r="A46" s="31"/>
      <c r="B46" s="658" t="str">
        <f>LEFT(CONCATENATE(Submission!$C$15," - ", 'Section A1'!$B$5),95)</f>
        <v xml:space="preserve"> - </v>
      </c>
      <c r="C46" s="641"/>
      <c r="D46" s="641"/>
      <c r="E46" s="641"/>
      <c r="F46" s="643"/>
      <c r="G46" s="35"/>
    </row>
    <row r="47" spans="1:15" s="7" customFormat="1" ht="12" thickBot="1" x14ac:dyDescent="0.25">
      <c r="A47" s="40"/>
      <c r="B47" s="41"/>
      <c r="C47" s="41"/>
      <c r="D47" s="41"/>
      <c r="E47" s="41"/>
      <c r="F47" s="41"/>
      <c r="G47" s="43"/>
    </row>
  </sheetData>
  <sheetProtection password="EBAD" sheet="1" objects="1" scenarios="1"/>
  <mergeCells count="3">
    <mergeCell ref="A1:G1"/>
    <mergeCell ref="B3:F3"/>
    <mergeCell ref="B9:F9"/>
  </mergeCells>
  <phoneticPr fontId="63" type="noConversion"/>
  <conditionalFormatting sqref="D18 D26 D34 D30 D32 D28 B24 D24 D22">
    <cfRule type="expression" dxfId="5" priority="1" stopIfTrue="1">
      <formula>#REF!&gt;1</formula>
    </cfRule>
  </conditionalFormatting>
  <pageMargins left="0.5" right="0.5" top="0.5" bottom="0.5" header="0.25" footer="0.25"/>
  <pageSetup orientation="portrait" r:id="rId1"/>
  <headerFooter alignWithMargins="0">
    <oddHeader>&amp;C&amp;F</oddHeader>
    <oddFooter>&amp;L&amp;A&amp;C&amp;P&amp;RSGER Consolidated Reporting Form v3.2</oddFooter>
  </headerFooter>
  <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N24"/>
  <sheetViews>
    <sheetView zoomScaleNormal="100" workbookViewId="0">
      <selection activeCell="G13" sqref="G13"/>
    </sheetView>
  </sheetViews>
  <sheetFormatPr defaultRowHeight="11.25" x14ac:dyDescent="0.2"/>
  <cols>
    <col min="1" max="1" width="2.7109375" style="7" customWidth="1"/>
    <col min="2" max="2" width="41.7109375" style="7" customWidth="1"/>
    <col min="3" max="3" width="1.7109375" style="7" customWidth="1"/>
    <col min="4" max="4" width="24.7109375" style="7" customWidth="1"/>
    <col min="5" max="5" width="1.7109375" style="7" customWidth="1"/>
    <col min="6" max="6" width="21.28515625" style="7" customWidth="1"/>
    <col min="7" max="7" width="2.7109375" style="7" customWidth="1"/>
    <col min="8" max="8" width="9.140625" style="7"/>
    <col min="9" max="9" width="9.140625" style="7" hidden="1" customWidth="1"/>
    <col min="10" max="10" width="9.140625" style="526" hidden="1" customWidth="1"/>
    <col min="11" max="13" width="9.140625" style="7" hidden="1" customWidth="1"/>
    <col min="14" max="16384" width="9.140625" style="7"/>
  </cols>
  <sheetData>
    <row r="1" spans="1:14" s="10" customFormat="1" ht="15" customHeight="1" x14ac:dyDescent="0.2">
      <c r="A1" s="867" t="s">
        <v>294</v>
      </c>
      <c r="B1" s="868"/>
      <c r="C1" s="868"/>
      <c r="D1" s="868"/>
      <c r="E1" s="868"/>
      <c r="F1" s="868"/>
      <c r="G1" s="869"/>
      <c r="J1" s="525"/>
    </row>
    <row r="2" spans="1:14" s="12" customFormat="1" ht="6" customHeight="1" x14ac:dyDescent="0.2">
      <c r="A2" s="23"/>
      <c r="B2" s="25"/>
      <c r="C2" s="27"/>
      <c r="D2" s="27"/>
      <c r="E2" s="27"/>
      <c r="F2" s="27"/>
      <c r="G2" s="28"/>
      <c r="J2" s="502"/>
    </row>
    <row r="3" spans="1:14" s="12" customFormat="1" ht="25.5" customHeight="1" x14ac:dyDescent="0.2">
      <c r="A3" s="23"/>
      <c r="B3" s="862" t="str">
        <f>IF(Submission!I5=2,0,"NOTE: This sheet does not apply to Baseline Emissions Intensity Applications or Data Reports. Please ignore.")</f>
        <v>NOTE: This sheet does not apply to Baseline Emissions Intensity Applications or Data Reports. Please ignore.</v>
      </c>
      <c r="C3" s="863"/>
      <c r="D3" s="863"/>
      <c r="E3" s="863"/>
      <c r="F3" s="863"/>
      <c r="G3" s="28"/>
      <c r="I3" s="14"/>
      <c r="J3" s="528"/>
    </row>
    <row r="4" spans="1:14" s="12" customFormat="1" ht="6" customHeight="1" x14ac:dyDescent="0.2">
      <c r="A4" s="23"/>
      <c r="B4" s="25"/>
      <c r="C4" s="27"/>
      <c r="D4" s="27"/>
      <c r="E4" s="27"/>
      <c r="F4" s="27"/>
      <c r="G4" s="28"/>
      <c r="J4" s="502"/>
    </row>
    <row r="5" spans="1:14" s="14" customFormat="1" ht="15" customHeight="1" x14ac:dyDescent="0.2">
      <c r="A5" s="344"/>
      <c r="B5" s="224" t="s">
        <v>297</v>
      </c>
      <c r="C5" s="342"/>
      <c r="D5" s="342"/>
      <c r="E5" s="342"/>
      <c r="F5" s="342"/>
      <c r="G5" s="253"/>
      <c r="J5" s="528"/>
    </row>
    <row r="6" spans="1:14" s="14" customFormat="1" ht="6" customHeight="1" x14ac:dyDescent="0.2">
      <c r="A6" s="321"/>
      <c r="B6" s="323"/>
      <c r="C6" s="322"/>
      <c r="D6" s="322"/>
      <c r="E6" s="322"/>
      <c r="F6" s="322"/>
      <c r="G6" s="72"/>
      <c r="J6" s="528"/>
    </row>
    <row r="7" spans="1:14" s="14" customFormat="1" ht="15" customHeight="1" x14ac:dyDescent="0.2">
      <c r="A7" s="321"/>
      <c r="B7" s="448"/>
      <c r="C7" s="870"/>
      <c r="D7" s="870"/>
      <c r="E7" s="870"/>
      <c r="F7" s="870"/>
      <c r="G7" s="72"/>
      <c r="I7" s="521" t="s">
        <v>388</v>
      </c>
      <c r="J7" s="529" t="b">
        <v>1</v>
      </c>
    </row>
    <row r="8" spans="1:14" s="12" customFormat="1" ht="6" customHeight="1" x14ac:dyDescent="0.2">
      <c r="A8" s="23"/>
      <c r="B8" s="57"/>
      <c r="C8" s="57"/>
      <c r="D8" s="57"/>
      <c r="E8" s="57"/>
      <c r="F8" s="57"/>
      <c r="G8" s="28"/>
      <c r="J8" s="502"/>
    </row>
    <row r="9" spans="1:14" s="14" customFormat="1" ht="6" customHeight="1" x14ac:dyDescent="0.2">
      <c r="A9" s="346"/>
      <c r="B9" s="347"/>
      <c r="C9" s="347"/>
      <c r="D9" s="347"/>
      <c r="E9" s="347"/>
      <c r="F9" s="347"/>
      <c r="G9" s="72"/>
      <c r="J9" s="528"/>
    </row>
    <row r="10" spans="1:14" s="12" customFormat="1" ht="15" customHeight="1" x14ac:dyDescent="0.2">
      <c r="A10" s="23"/>
      <c r="B10" s="36" t="s">
        <v>367</v>
      </c>
      <c r="C10" s="25"/>
      <c r="D10" s="481"/>
      <c r="E10" s="482"/>
      <c r="F10" s="36" t="s">
        <v>489</v>
      </c>
      <c r="G10" s="28"/>
      <c r="J10" s="502"/>
    </row>
    <row r="11" spans="1:14" s="12" customFormat="1" ht="6" customHeight="1" x14ac:dyDescent="0.2">
      <c r="A11" s="23"/>
      <c r="B11" s="57"/>
      <c r="C11" s="57"/>
      <c r="D11" s="57"/>
      <c r="E11" s="57"/>
      <c r="F11" s="57"/>
      <c r="G11" s="28"/>
      <c r="J11" s="502"/>
    </row>
    <row r="12" spans="1:14" s="14" customFormat="1" ht="6" customHeight="1" x14ac:dyDescent="0.2">
      <c r="A12" s="346"/>
      <c r="B12" s="347"/>
      <c r="C12" s="347"/>
      <c r="D12" s="347"/>
      <c r="E12" s="347"/>
      <c r="F12" s="347"/>
      <c r="G12" s="72"/>
      <c r="J12" s="528"/>
    </row>
    <row r="13" spans="1:14" ht="36" customHeight="1" x14ac:dyDescent="0.2">
      <c r="A13" s="379"/>
      <c r="B13" s="871" t="s">
        <v>536</v>
      </c>
      <c r="C13" s="871"/>
      <c r="D13" s="871"/>
      <c r="E13" s="871"/>
      <c r="F13" s="871"/>
      <c r="G13" s="35"/>
    </row>
    <row r="14" spans="1:14" ht="6.75" customHeight="1" x14ac:dyDescent="0.2">
      <c r="A14" s="31"/>
      <c r="B14" s="32"/>
      <c r="C14" s="32"/>
      <c r="D14" s="32"/>
      <c r="F14" s="52"/>
      <c r="G14" s="35"/>
    </row>
    <row r="15" spans="1:14" s="14" customFormat="1" ht="15" customHeight="1" x14ac:dyDescent="0.2">
      <c r="A15" s="344"/>
      <c r="B15" s="224" t="s">
        <v>405</v>
      </c>
      <c r="C15" s="342"/>
      <c r="D15" s="342"/>
      <c r="E15" s="342"/>
      <c r="F15" s="342"/>
      <c r="G15" s="253"/>
      <c r="J15" s="528"/>
    </row>
    <row r="16" spans="1:14" ht="24" customHeight="1" x14ac:dyDescent="0.2">
      <c r="A16" s="31"/>
      <c r="B16" s="865" t="s">
        <v>299</v>
      </c>
      <c r="C16" s="865"/>
      <c r="D16" s="865"/>
      <c r="E16" s="865"/>
      <c r="F16" s="287"/>
      <c r="G16" s="35"/>
      <c r="I16" s="203" t="s">
        <v>408</v>
      </c>
      <c r="J16" s="500"/>
      <c r="K16" s="172"/>
      <c r="L16" s="203" t="s">
        <v>242</v>
      </c>
      <c r="M16" s="172" t="b">
        <v>1</v>
      </c>
      <c r="N16" s="172"/>
    </row>
    <row r="17" spans="1:13" ht="24" customHeight="1" x14ac:dyDescent="0.2">
      <c r="A17" s="31"/>
      <c r="B17" s="865" t="s">
        <v>300</v>
      </c>
      <c r="C17" s="865"/>
      <c r="D17" s="865"/>
      <c r="E17" s="865"/>
      <c r="F17" s="287"/>
      <c r="G17" s="35"/>
      <c r="I17" s="203"/>
      <c r="J17" s="500"/>
      <c r="K17" s="172"/>
      <c r="L17" s="203"/>
      <c r="M17" s="172" t="b">
        <v>0</v>
      </c>
    </row>
    <row r="18" spans="1:13" ht="41.25" customHeight="1" x14ac:dyDescent="0.2">
      <c r="A18" s="31"/>
      <c r="B18" s="866" t="s">
        <v>640</v>
      </c>
      <c r="C18" s="866"/>
      <c r="D18" s="866"/>
      <c r="E18" s="866"/>
      <c r="F18" s="866"/>
      <c r="G18" s="320"/>
      <c r="H18" s="327"/>
      <c r="I18" s="172"/>
      <c r="J18" s="500"/>
      <c r="K18" s="172"/>
      <c r="L18" s="345" t="s">
        <v>8</v>
      </c>
    </row>
    <row r="19" spans="1:13" ht="6.75" customHeight="1" x14ac:dyDescent="0.2">
      <c r="A19" s="31"/>
      <c r="B19" s="328"/>
      <c r="C19" s="328"/>
      <c r="D19" s="328"/>
      <c r="E19" s="328"/>
      <c r="F19" s="328"/>
      <c r="G19" s="329"/>
      <c r="H19" s="12"/>
    </row>
    <row r="20" spans="1:13" ht="21.75" customHeight="1" x14ac:dyDescent="0.2">
      <c r="A20" s="31"/>
      <c r="B20" s="864" t="s">
        <v>406</v>
      </c>
      <c r="C20" s="864"/>
      <c r="D20" s="864"/>
      <c r="E20" s="864"/>
      <c r="F20" s="864"/>
      <c r="G20" s="35"/>
    </row>
    <row r="21" spans="1:13" ht="230.25" customHeight="1" x14ac:dyDescent="0.2">
      <c r="A21" s="31"/>
      <c r="B21" s="826"/>
      <c r="C21" s="827"/>
      <c r="D21" s="827"/>
      <c r="E21" s="827"/>
      <c r="F21" s="828"/>
      <c r="G21" s="35"/>
    </row>
    <row r="22" spans="1:13" x14ac:dyDescent="0.2">
      <c r="A22" s="31"/>
      <c r="B22" s="32"/>
      <c r="C22" s="32"/>
      <c r="D22" s="32"/>
      <c r="E22" s="32"/>
      <c r="F22" s="32"/>
      <c r="G22" s="35"/>
    </row>
    <row r="23" spans="1:13" ht="12" x14ac:dyDescent="0.2">
      <c r="A23" s="31"/>
      <c r="B23" s="658" t="str">
        <f>LEFT(CONCATENATE(Submission!$C$15," - ", 'Section A1'!$B$5),95)</f>
        <v xml:space="preserve"> - </v>
      </c>
      <c r="C23" s="641"/>
      <c r="D23" s="641"/>
      <c r="E23" s="641"/>
      <c r="F23" s="643"/>
      <c r="G23" s="35"/>
    </row>
    <row r="24" spans="1:13" ht="12" thickBot="1" x14ac:dyDescent="0.25">
      <c r="A24" s="40"/>
      <c r="B24" s="41"/>
      <c r="C24" s="41"/>
      <c r="D24" s="41"/>
      <c r="E24" s="41"/>
      <c r="F24" s="41"/>
      <c r="G24" s="43"/>
    </row>
  </sheetData>
  <sheetProtection password="EBAD" sheet="1"/>
  <mergeCells count="9">
    <mergeCell ref="B21:F21"/>
    <mergeCell ref="B20:F20"/>
    <mergeCell ref="B17:E17"/>
    <mergeCell ref="B18:F18"/>
    <mergeCell ref="A1:G1"/>
    <mergeCell ref="C7:F7"/>
    <mergeCell ref="B16:E16"/>
    <mergeCell ref="B13:F13"/>
    <mergeCell ref="B3:F3"/>
  </mergeCells>
  <phoneticPr fontId="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4938" r:id="rId4" name="Check Box 10">
              <controlPr defaultSize="0" autoFill="0" autoLine="0" autoPict="0">
                <anchor moveWithCells="1">
                  <from>
                    <xdr:col>1</xdr:col>
                    <xdr:colOff>28575</xdr:colOff>
                    <xdr:row>5</xdr:row>
                    <xdr:rowOff>66675</xdr:rowOff>
                  </from>
                  <to>
                    <xdr:col>1</xdr:col>
                    <xdr:colOff>2743200</xdr:colOff>
                    <xdr:row>7</xdr:row>
                    <xdr:rowOff>19050</xdr:rowOff>
                  </to>
                </anchor>
              </controlPr>
            </control>
          </mc:Choice>
        </mc:AlternateContent>
        <mc:AlternateContent xmlns:mc="http://schemas.openxmlformats.org/markup-compatibility/2006">
          <mc:Choice Requires="x14">
            <control shapeId="124948" r:id="rId5" name="Drop Down 20">
              <controlPr defaultSize="0" autoLine="0" autoPict="0">
                <anchor moveWithCells="1">
                  <from>
                    <xdr:col>4</xdr:col>
                    <xdr:colOff>66675</xdr:colOff>
                    <xdr:row>15</xdr:row>
                    <xdr:rowOff>57150</xdr:rowOff>
                  </from>
                  <to>
                    <xdr:col>6</xdr:col>
                    <xdr:colOff>0</xdr:colOff>
                    <xdr:row>15</xdr:row>
                    <xdr:rowOff>257175</xdr:rowOff>
                  </to>
                </anchor>
              </controlPr>
            </control>
          </mc:Choice>
        </mc:AlternateContent>
        <mc:AlternateContent xmlns:mc="http://schemas.openxmlformats.org/markup-compatibility/2006">
          <mc:Choice Requires="x14">
            <control shapeId="124949" r:id="rId6" name="Drop Down 21">
              <controlPr defaultSize="0" autoLine="0" autoPict="0">
                <anchor moveWithCells="1">
                  <from>
                    <xdr:col>4</xdr:col>
                    <xdr:colOff>66675</xdr:colOff>
                    <xdr:row>16</xdr:row>
                    <xdr:rowOff>57150</xdr:rowOff>
                  </from>
                  <to>
                    <xdr:col>6</xdr:col>
                    <xdr:colOff>0</xdr:colOff>
                    <xdr:row>16</xdr:row>
                    <xdr:rowOff>257175</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dimension ref="A1:M42"/>
  <sheetViews>
    <sheetView zoomScaleNormal="100" workbookViewId="0">
      <selection activeCell="S48" sqref="S48"/>
    </sheetView>
  </sheetViews>
  <sheetFormatPr defaultRowHeight="11.25" x14ac:dyDescent="0.2"/>
  <cols>
    <col min="1" max="1" width="2.7109375" style="6" customWidth="1"/>
    <col min="2" max="2" width="41.7109375" style="6" customWidth="1"/>
    <col min="3" max="3" width="1.7109375" style="6" customWidth="1"/>
    <col min="4" max="4" width="24.7109375" style="6" customWidth="1"/>
    <col min="5" max="5" width="1.7109375" style="6" customWidth="1"/>
    <col min="6" max="6" width="21.28515625" style="6" customWidth="1"/>
    <col min="7" max="7" width="2.7109375" style="6" customWidth="1"/>
    <col min="8" max="8" width="9.140625" style="6"/>
    <col min="9" max="9" width="9.140625" style="6" hidden="1" customWidth="1"/>
    <col min="10" max="10" width="9.140625" style="505" hidden="1" customWidth="1"/>
    <col min="11" max="13" width="9.140625" style="6" hidden="1" customWidth="1"/>
    <col min="14" max="16384" width="9.140625" style="6"/>
  </cols>
  <sheetData>
    <row r="1" spans="1:13" s="128" customFormat="1" ht="15" customHeight="1" x14ac:dyDescent="0.2">
      <c r="A1" s="732" t="s">
        <v>294</v>
      </c>
      <c r="B1" s="728"/>
      <c r="C1" s="728"/>
      <c r="D1" s="728"/>
      <c r="E1" s="728"/>
      <c r="F1" s="728"/>
      <c r="G1" s="729"/>
      <c r="J1" s="501"/>
    </row>
    <row r="2" spans="1:13" s="12" customFormat="1" ht="6" customHeight="1" x14ac:dyDescent="0.2">
      <c r="A2" s="23"/>
      <c r="B2" s="25"/>
      <c r="C2" s="27"/>
      <c r="D2" s="27"/>
      <c r="E2" s="27"/>
      <c r="F2" s="27"/>
      <c r="G2" s="28"/>
      <c r="J2" s="502"/>
    </row>
    <row r="3" spans="1:13" s="12" customFormat="1" ht="25.5" customHeight="1" x14ac:dyDescent="0.2">
      <c r="A3" s="23"/>
      <c r="B3" s="862" t="str">
        <f>IF(Submission!I5=2,0,"NOTE: This sheet does not apply to Baseline Emissions Intensity Applications or Data Reports. Please ignore.")</f>
        <v>NOTE: This sheet does not apply to Baseline Emissions Intensity Applications or Data Reports. Please ignore.</v>
      </c>
      <c r="C3" s="863"/>
      <c r="D3" s="863"/>
      <c r="E3" s="863"/>
      <c r="F3" s="863"/>
      <c r="G3" s="28"/>
      <c r="I3" s="14"/>
      <c r="J3" s="528"/>
    </row>
    <row r="4" spans="1:13" s="12" customFormat="1" ht="6" customHeight="1" x14ac:dyDescent="0.2">
      <c r="A4" s="23"/>
      <c r="B4" s="25"/>
      <c r="C4" s="27"/>
      <c r="D4" s="27"/>
      <c r="E4" s="27"/>
      <c r="F4" s="27"/>
      <c r="G4" s="28"/>
      <c r="J4" s="502"/>
    </row>
    <row r="5" spans="1:13" s="14" customFormat="1" ht="15" customHeight="1" x14ac:dyDescent="0.2">
      <c r="A5" s="251"/>
      <c r="B5" s="224" t="s">
        <v>301</v>
      </c>
      <c r="C5" s="226"/>
      <c r="D5" s="226"/>
      <c r="E5" s="226"/>
      <c r="F5" s="226"/>
      <c r="G5" s="349"/>
      <c r="J5" s="528"/>
    </row>
    <row r="6" spans="1:13" s="14" customFormat="1" ht="6" customHeight="1" x14ac:dyDescent="0.2">
      <c r="A6" s="321"/>
      <c r="B6" s="323"/>
      <c r="C6" s="322"/>
      <c r="D6" s="322"/>
      <c r="E6" s="322"/>
      <c r="F6" s="322"/>
      <c r="G6" s="72"/>
      <c r="J6" s="528"/>
    </row>
    <row r="7" spans="1:13" s="14" customFormat="1" ht="15" customHeight="1" x14ac:dyDescent="0.2">
      <c r="A7" s="321"/>
      <c r="B7" s="448"/>
      <c r="C7" s="878"/>
      <c r="D7" s="878"/>
      <c r="E7" s="878"/>
      <c r="F7" s="878"/>
      <c r="G7" s="72"/>
      <c r="I7" s="521" t="s">
        <v>389</v>
      </c>
      <c r="J7" s="529" t="b">
        <v>1</v>
      </c>
    </row>
    <row r="8" spans="1:13" s="12" customFormat="1" ht="6" customHeight="1" x14ac:dyDescent="0.2">
      <c r="A8" s="23"/>
      <c r="B8" s="57"/>
      <c r="C8" s="57"/>
      <c r="D8" s="57"/>
      <c r="E8" s="57"/>
      <c r="F8" s="57"/>
      <c r="G8" s="28"/>
      <c r="J8" s="502"/>
    </row>
    <row r="9" spans="1:13" s="14" customFormat="1" ht="6" customHeight="1" thickBot="1" x14ac:dyDescent="0.25">
      <c r="A9" s="346"/>
      <c r="B9" s="347"/>
      <c r="C9" s="347"/>
      <c r="D9" s="347"/>
      <c r="E9" s="347"/>
      <c r="F9" s="347"/>
      <c r="G9" s="72"/>
      <c r="J9" s="528"/>
    </row>
    <row r="10" spans="1:13" s="12" customFormat="1" ht="15" customHeight="1" thickBot="1" x14ac:dyDescent="0.25">
      <c r="A10" s="23"/>
      <c r="B10" s="36" t="s">
        <v>368</v>
      </c>
      <c r="C10" s="36"/>
      <c r="D10" s="479"/>
      <c r="E10" s="480"/>
      <c r="F10" s="36" t="s">
        <v>490</v>
      </c>
      <c r="G10" s="28"/>
      <c r="J10" s="502"/>
    </row>
    <row r="11" spans="1:13" s="12" customFormat="1" ht="6" customHeight="1" x14ac:dyDescent="0.2">
      <c r="A11" s="23"/>
      <c r="B11" s="57"/>
      <c r="C11" s="57"/>
      <c r="D11" s="57"/>
      <c r="E11" s="57"/>
      <c r="F11" s="57"/>
      <c r="G11" s="28"/>
      <c r="J11" s="502"/>
    </row>
    <row r="12" spans="1:13" s="14" customFormat="1" ht="6" customHeight="1" x14ac:dyDescent="0.2">
      <c r="A12" s="346"/>
      <c r="B12" s="347"/>
      <c r="C12" s="347"/>
      <c r="D12" s="347"/>
      <c r="E12" s="347"/>
      <c r="F12" s="347"/>
      <c r="G12" s="72"/>
      <c r="J12" s="528"/>
    </row>
    <row r="13" spans="1:13" ht="24" customHeight="1" x14ac:dyDescent="0.2">
      <c r="A13" s="23"/>
      <c r="B13" s="864" t="s">
        <v>302</v>
      </c>
      <c r="C13" s="872"/>
      <c r="D13" s="872"/>
      <c r="E13" s="872"/>
      <c r="F13" s="872"/>
      <c r="G13" s="28"/>
      <c r="I13" s="354"/>
      <c r="J13" s="530"/>
      <c r="K13" s="235"/>
      <c r="L13" s="235"/>
      <c r="M13" s="235"/>
    </row>
    <row r="14" spans="1:13" ht="175.5" customHeight="1" x14ac:dyDescent="0.2">
      <c r="A14" s="23"/>
      <c r="B14" s="879"/>
      <c r="C14" s="827"/>
      <c r="D14" s="827"/>
      <c r="E14" s="827"/>
      <c r="F14" s="828"/>
      <c r="G14" s="28"/>
    </row>
    <row r="15" spans="1:13" ht="6" customHeight="1" x14ac:dyDescent="0.2">
      <c r="A15" s="23"/>
      <c r="B15" s="27"/>
      <c r="C15" s="27"/>
      <c r="D15" s="27"/>
      <c r="E15" s="27"/>
      <c r="F15" s="27"/>
      <c r="G15" s="28"/>
    </row>
    <row r="16" spans="1:13" ht="12.75" customHeight="1" x14ac:dyDescent="0.2">
      <c r="A16" s="23"/>
      <c r="B16" s="865" t="s">
        <v>537</v>
      </c>
      <c r="C16" s="872"/>
      <c r="D16" s="872"/>
      <c r="E16" s="872"/>
      <c r="F16" s="205"/>
      <c r="G16" s="28"/>
      <c r="I16" s="408" t="s">
        <v>408</v>
      </c>
      <c r="L16" s="408" t="s">
        <v>242</v>
      </c>
      <c r="M16" s="407" t="b">
        <v>1</v>
      </c>
    </row>
    <row r="17" spans="1:13" ht="6" customHeight="1" x14ac:dyDescent="0.2">
      <c r="A17" s="23"/>
      <c r="B17" s="27"/>
      <c r="C17" s="27"/>
      <c r="D17" s="27"/>
      <c r="E17" s="27"/>
      <c r="F17" s="27"/>
      <c r="G17" s="28"/>
      <c r="M17" s="407" t="b">
        <v>0</v>
      </c>
    </row>
    <row r="18" spans="1:13" ht="22.5" customHeight="1" x14ac:dyDescent="0.2">
      <c r="A18" s="23"/>
      <c r="B18" s="865" t="s">
        <v>303</v>
      </c>
      <c r="C18" s="872"/>
      <c r="D18" s="872"/>
      <c r="E18" s="872"/>
      <c r="F18" s="205"/>
      <c r="G18" s="28"/>
    </row>
    <row r="19" spans="1:13" ht="6" customHeight="1" x14ac:dyDescent="0.2">
      <c r="A19" s="23"/>
      <c r="B19" s="27"/>
      <c r="C19" s="27"/>
      <c r="D19" s="27"/>
      <c r="E19" s="27"/>
      <c r="F19" s="27"/>
      <c r="G19" s="28"/>
    </row>
    <row r="20" spans="1:13" ht="22.5" customHeight="1" x14ac:dyDescent="0.2">
      <c r="A20" s="23"/>
      <c r="B20" s="865" t="s">
        <v>304</v>
      </c>
      <c r="C20" s="872"/>
      <c r="D20" s="872"/>
      <c r="E20" s="872"/>
      <c r="F20" s="356"/>
      <c r="G20" s="28"/>
    </row>
    <row r="21" spans="1:13" ht="6" customHeight="1" x14ac:dyDescent="0.2">
      <c r="A21" s="23"/>
      <c r="B21" s="27"/>
      <c r="C21" s="27"/>
      <c r="D21" s="27"/>
      <c r="E21" s="27"/>
      <c r="F21" s="27"/>
      <c r="G21" s="28"/>
    </row>
    <row r="22" spans="1:13" ht="22.5" customHeight="1" x14ac:dyDescent="0.2">
      <c r="A22" s="23"/>
      <c r="B22" s="865" t="s">
        <v>305</v>
      </c>
      <c r="C22" s="872"/>
      <c r="D22" s="872"/>
      <c r="E22" s="872"/>
      <c r="F22" s="205"/>
      <c r="G22" s="28"/>
    </row>
    <row r="23" spans="1:13" ht="6" customHeight="1" x14ac:dyDescent="0.2">
      <c r="A23" s="23"/>
      <c r="B23" s="27"/>
      <c r="C23" s="27"/>
      <c r="D23" s="27"/>
      <c r="E23" s="27"/>
      <c r="F23" s="27"/>
      <c r="G23" s="28"/>
    </row>
    <row r="24" spans="1:13" ht="12.75" customHeight="1" x14ac:dyDescent="0.2">
      <c r="A24" s="23"/>
      <c r="B24" s="865" t="s">
        <v>306</v>
      </c>
      <c r="C24" s="872"/>
      <c r="D24" s="872"/>
      <c r="E24" s="872"/>
      <c r="F24" s="205"/>
      <c r="G24" s="28"/>
    </row>
    <row r="25" spans="1:13" ht="6" customHeight="1" x14ac:dyDescent="0.2">
      <c r="A25" s="23"/>
      <c r="B25" s="63"/>
      <c r="C25" s="63"/>
      <c r="D25" s="63"/>
      <c r="E25" s="63"/>
      <c r="F25" s="63"/>
      <c r="G25" s="28"/>
    </row>
    <row r="26" spans="1:13" ht="22.5" customHeight="1" x14ac:dyDescent="0.2">
      <c r="A26" s="23"/>
      <c r="B26" s="865" t="s">
        <v>307</v>
      </c>
      <c r="C26" s="872"/>
      <c r="D26" s="872"/>
      <c r="E26" s="872"/>
      <c r="F26" s="205"/>
      <c r="G26" s="28"/>
    </row>
    <row r="27" spans="1:13" ht="6" customHeight="1" x14ac:dyDescent="0.2">
      <c r="A27" s="23"/>
      <c r="B27" s="63"/>
      <c r="C27" s="63"/>
      <c r="D27" s="63"/>
      <c r="E27" s="63"/>
      <c r="F27" s="63"/>
      <c r="G27" s="28"/>
    </row>
    <row r="28" spans="1:13" ht="22.5" customHeight="1" x14ac:dyDescent="0.2">
      <c r="A28" s="23"/>
      <c r="B28" s="865" t="s">
        <v>544</v>
      </c>
      <c r="C28" s="872"/>
      <c r="D28" s="872"/>
      <c r="E28" s="872"/>
      <c r="F28" s="205"/>
      <c r="G28" s="28"/>
    </row>
    <row r="29" spans="1:13" ht="6" customHeight="1" x14ac:dyDescent="0.2">
      <c r="A29" s="23"/>
      <c r="B29" s="63"/>
      <c r="C29" s="63"/>
      <c r="D29" s="63"/>
      <c r="E29" s="63"/>
      <c r="F29" s="36"/>
      <c r="G29" s="28"/>
    </row>
    <row r="30" spans="1:13" ht="12.75" customHeight="1" x14ac:dyDescent="0.2">
      <c r="A30" s="23"/>
      <c r="B30" s="865" t="s">
        <v>308</v>
      </c>
      <c r="C30" s="872"/>
      <c r="D30" s="872"/>
      <c r="E30" s="872"/>
      <c r="F30" s="205"/>
      <c r="G30" s="28"/>
    </row>
    <row r="31" spans="1:13" ht="6" customHeight="1" x14ac:dyDescent="0.2">
      <c r="A31" s="23"/>
      <c r="B31" s="343"/>
      <c r="C31" s="355"/>
      <c r="D31" s="355"/>
      <c r="E31" s="355"/>
      <c r="F31" s="205"/>
      <c r="G31" s="28"/>
    </row>
    <row r="32" spans="1:13" ht="35.25" customHeight="1" x14ac:dyDescent="0.2">
      <c r="A32" s="23"/>
      <c r="B32" s="873" t="s">
        <v>641</v>
      </c>
      <c r="C32" s="874"/>
      <c r="D32" s="874"/>
      <c r="E32" s="874"/>
      <c r="F32" s="874"/>
      <c r="G32" s="28"/>
    </row>
    <row r="33" spans="1:7" ht="6" customHeight="1" x14ac:dyDescent="0.2">
      <c r="A33" s="23"/>
      <c r="B33" s="328"/>
      <c r="C33" s="328"/>
      <c r="D33" s="328"/>
      <c r="E33" s="328"/>
      <c r="F33" s="328"/>
      <c r="G33" s="28"/>
    </row>
    <row r="34" spans="1:7" ht="6" customHeight="1" x14ac:dyDescent="0.2">
      <c r="A34" s="23"/>
      <c r="B34" s="63"/>
      <c r="C34" s="63"/>
      <c r="D34" s="63"/>
      <c r="E34" s="63"/>
      <c r="F34" s="63"/>
      <c r="G34" s="28"/>
    </row>
    <row r="35" spans="1:7" ht="12.75" customHeight="1" x14ac:dyDescent="0.2">
      <c r="A35" s="23"/>
      <c r="B35" s="36" t="s">
        <v>309</v>
      </c>
      <c r="C35" s="36"/>
      <c r="D35" s="205"/>
      <c r="E35" s="205"/>
      <c r="F35" s="205"/>
      <c r="G35" s="28"/>
    </row>
    <row r="36" spans="1:7" ht="6" customHeight="1" x14ac:dyDescent="0.2">
      <c r="A36" s="23"/>
      <c r="B36" s="27"/>
      <c r="C36" s="27"/>
      <c r="D36" s="27"/>
      <c r="E36" s="27"/>
      <c r="F36" s="27"/>
      <c r="G36" s="28"/>
    </row>
    <row r="37" spans="1:7" ht="12.75" customHeight="1" x14ac:dyDescent="0.2">
      <c r="A37" s="23"/>
      <c r="B37" s="63" t="s">
        <v>320</v>
      </c>
      <c r="C37" s="63"/>
      <c r="D37" s="205"/>
      <c r="E37" s="205"/>
      <c r="F37" s="205"/>
      <c r="G37" s="28"/>
    </row>
    <row r="38" spans="1:7" ht="92.25" customHeight="1" x14ac:dyDescent="0.2">
      <c r="A38" s="23"/>
      <c r="B38" s="826"/>
      <c r="C38" s="827"/>
      <c r="D38" s="827"/>
      <c r="E38" s="827"/>
      <c r="F38" s="828"/>
      <c r="G38" s="28"/>
    </row>
    <row r="39" spans="1:7" ht="4.5" customHeight="1" x14ac:dyDescent="0.2">
      <c r="A39" s="23"/>
      <c r="B39" s="27"/>
      <c r="C39" s="27"/>
      <c r="D39" s="27"/>
      <c r="E39" s="27"/>
      <c r="F39" s="27"/>
      <c r="G39" s="28"/>
    </row>
    <row r="40" spans="1:7" ht="8.25" customHeight="1" x14ac:dyDescent="0.2">
      <c r="A40" s="23"/>
      <c r="B40" s="877"/>
      <c r="C40" s="872"/>
      <c r="D40" s="872"/>
      <c r="E40" s="872"/>
      <c r="F40" s="872"/>
      <c r="G40" s="28"/>
    </row>
    <row r="41" spans="1:7" ht="12" x14ac:dyDescent="0.2">
      <c r="A41" s="23"/>
      <c r="B41" s="811" t="str">
        <f>LEFT(CONCATENATE(Submission!$C$15," - ", 'Section A1'!$B$5),95)</f>
        <v xml:space="preserve"> - </v>
      </c>
      <c r="C41" s="875"/>
      <c r="D41" s="875"/>
      <c r="E41" s="875"/>
      <c r="F41" s="876"/>
      <c r="G41" s="28"/>
    </row>
    <row r="42" spans="1:7" ht="12" thickBot="1" x14ac:dyDescent="0.25">
      <c r="A42" s="121"/>
      <c r="B42" s="247"/>
      <c r="C42" s="247"/>
      <c r="D42" s="247"/>
      <c r="E42" s="247"/>
      <c r="F42" s="247"/>
      <c r="G42" s="248"/>
    </row>
  </sheetData>
  <sheetProtection password="EBAD" sheet="1"/>
  <mergeCells count="17">
    <mergeCell ref="B41:F41"/>
    <mergeCell ref="B40:F40"/>
    <mergeCell ref="B22:E22"/>
    <mergeCell ref="B24:E24"/>
    <mergeCell ref="B26:E26"/>
    <mergeCell ref="B38:F38"/>
    <mergeCell ref="A1:G1"/>
    <mergeCell ref="B28:E28"/>
    <mergeCell ref="B30:E30"/>
    <mergeCell ref="B32:F32"/>
    <mergeCell ref="B3:F3"/>
    <mergeCell ref="B13:F13"/>
    <mergeCell ref="C7:F7"/>
    <mergeCell ref="B16:E16"/>
    <mergeCell ref="B18:E18"/>
    <mergeCell ref="B20:E20"/>
    <mergeCell ref="B14:F14"/>
  </mergeCells>
  <phoneticPr fontId="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5962" r:id="rId4" name="Drop Down 10">
              <controlPr defaultSize="0" autoLine="0" autoPict="0">
                <anchor moveWithCells="1">
                  <from>
                    <xdr:col>5</xdr:col>
                    <xdr:colOff>57150</xdr:colOff>
                    <xdr:row>14</xdr:row>
                    <xdr:rowOff>47625</xdr:rowOff>
                  </from>
                  <to>
                    <xdr:col>6</xdr:col>
                    <xdr:colOff>9525</xdr:colOff>
                    <xdr:row>16</xdr:row>
                    <xdr:rowOff>9525</xdr:rowOff>
                  </to>
                </anchor>
              </controlPr>
            </control>
          </mc:Choice>
        </mc:AlternateContent>
        <mc:AlternateContent xmlns:mc="http://schemas.openxmlformats.org/markup-compatibility/2006">
          <mc:Choice Requires="x14">
            <control shapeId="125963" r:id="rId5" name="Drop Down 11">
              <controlPr defaultSize="0" autoLine="0" autoPict="0">
                <anchor moveWithCells="1">
                  <from>
                    <xdr:col>5</xdr:col>
                    <xdr:colOff>57150</xdr:colOff>
                    <xdr:row>25</xdr:row>
                    <xdr:rowOff>47625</xdr:rowOff>
                  </from>
                  <to>
                    <xdr:col>6</xdr:col>
                    <xdr:colOff>9525</xdr:colOff>
                    <xdr:row>25</xdr:row>
                    <xdr:rowOff>247650</xdr:rowOff>
                  </to>
                </anchor>
              </controlPr>
            </control>
          </mc:Choice>
        </mc:AlternateContent>
        <mc:AlternateContent xmlns:mc="http://schemas.openxmlformats.org/markup-compatibility/2006">
          <mc:Choice Requires="x14">
            <control shapeId="125964" r:id="rId6" name="Drop Down 12">
              <controlPr defaultSize="0" autoLine="0" autoPict="0">
                <anchor moveWithCells="1">
                  <from>
                    <xdr:col>5</xdr:col>
                    <xdr:colOff>57150</xdr:colOff>
                    <xdr:row>27</xdr:row>
                    <xdr:rowOff>47625</xdr:rowOff>
                  </from>
                  <to>
                    <xdr:col>6</xdr:col>
                    <xdr:colOff>9525</xdr:colOff>
                    <xdr:row>27</xdr:row>
                    <xdr:rowOff>247650</xdr:rowOff>
                  </to>
                </anchor>
              </controlPr>
            </control>
          </mc:Choice>
        </mc:AlternateContent>
        <mc:AlternateContent xmlns:mc="http://schemas.openxmlformats.org/markup-compatibility/2006">
          <mc:Choice Requires="x14">
            <control shapeId="125965" r:id="rId7" name="Drop Down 13">
              <controlPr defaultSize="0" autoLine="0" autoPict="0">
                <anchor moveWithCells="1">
                  <from>
                    <xdr:col>5</xdr:col>
                    <xdr:colOff>57150</xdr:colOff>
                    <xdr:row>28</xdr:row>
                    <xdr:rowOff>57150</xdr:rowOff>
                  </from>
                  <to>
                    <xdr:col>6</xdr:col>
                    <xdr:colOff>9525</xdr:colOff>
                    <xdr:row>30</xdr:row>
                    <xdr:rowOff>19050</xdr:rowOff>
                  </to>
                </anchor>
              </controlPr>
            </control>
          </mc:Choice>
        </mc:AlternateContent>
        <mc:AlternateContent xmlns:mc="http://schemas.openxmlformats.org/markup-compatibility/2006">
          <mc:Choice Requires="x14">
            <control shapeId="125966" r:id="rId8" name="Drop Down 14">
              <controlPr defaultSize="0" autoLine="0" autoPict="0">
                <anchor moveWithCells="1">
                  <from>
                    <xdr:col>5</xdr:col>
                    <xdr:colOff>57150</xdr:colOff>
                    <xdr:row>33</xdr:row>
                    <xdr:rowOff>66675</xdr:rowOff>
                  </from>
                  <to>
                    <xdr:col>6</xdr:col>
                    <xdr:colOff>9525</xdr:colOff>
                    <xdr:row>35</xdr:row>
                    <xdr:rowOff>28575</xdr:rowOff>
                  </to>
                </anchor>
              </controlPr>
            </control>
          </mc:Choice>
        </mc:AlternateContent>
        <mc:AlternateContent xmlns:mc="http://schemas.openxmlformats.org/markup-compatibility/2006">
          <mc:Choice Requires="x14">
            <control shapeId="125967" r:id="rId9" name="Drop Down 15">
              <controlPr defaultSize="0" autoLine="0" autoPict="0">
                <anchor moveWithCells="1">
                  <from>
                    <xdr:col>5</xdr:col>
                    <xdr:colOff>57150</xdr:colOff>
                    <xdr:row>22</xdr:row>
                    <xdr:rowOff>57150</xdr:rowOff>
                  </from>
                  <to>
                    <xdr:col>6</xdr:col>
                    <xdr:colOff>9525</xdr:colOff>
                    <xdr:row>24</xdr:row>
                    <xdr:rowOff>19050</xdr:rowOff>
                  </to>
                </anchor>
              </controlPr>
            </control>
          </mc:Choice>
        </mc:AlternateContent>
        <mc:AlternateContent xmlns:mc="http://schemas.openxmlformats.org/markup-compatibility/2006">
          <mc:Choice Requires="x14">
            <control shapeId="125968" r:id="rId10" name="Drop Down 16">
              <controlPr defaultSize="0" autoLine="0" autoPict="0">
                <anchor moveWithCells="1">
                  <from>
                    <xdr:col>5</xdr:col>
                    <xdr:colOff>57150</xdr:colOff>
                    <xdr:row>21</xdr:row>
                    <xdr:rowOff>47625</xdr:rowOff>
                  </from>
                  <to>
                    <xdr:col>6</xdr:col>
                    <xdr:colOff>9525</xdr:colOff>
                    <xdr:row>21</xdr:row>
                    <xdr:rowOff>247650</xdr:rowOff>
                  </to>
                </anchor>
              </controlPr>
            </control>
          </mc:Choice>
        </mc:AlternateContent>
        <mc:AlternateContent xmlns:mc="http://schemas.openxmlformats.org/markup-compatibility/2006">
          <mc:Choice Requires="x14">
            <control shapeId="125969" r:id="rId11" name="Drop Down 17">
              <controlPr defaultSize="0" autoLine="0" autoPict="0">
                <anchor moveWithCells="1">
                  <from>
                    <xdr:col>5</xdr:col>
                    <xdr:colOff>57150</xdr:colOff>
                    <xdr:row>19</xdr:row>
                    <xdr:rowOff>47625</xdr:rowOff>
                  </from>
                  <to>
                    <xdr:col>6</xdr:col>
                    <xdr:colOff>9525</xdr:colOff>
                    <xdr:row>19</xdr:row>
                    <xdr:rowOff>247650</xdr:rowOff>
                  </to>
                </anchor>
              </controlPr>
            </control>
          </mc:Choice>
        </mc:AlternateContent>
        <mc:AlternateContent xmlns:mc="http://schemas.openxmlformats.org/markup-compatibility/2006">
          <mc:Choice Requires="x14">
            <control shapeId="125970" r:id="rId12" name="Drop Down 18">
              <controlPr defaultSize="0" autoLine="0" autoPict="0">
                <anchor moveWithCells="1">
                  <from>
                    <xdr:col>5</xdr:col>
                    <xdr:colOff>57150</xdr:colOff>
                    <xdr:row>17</xdr:row>
                    <xdr:rowOff>47625</xdr:rowOff>
                  </from>
                  <to>
                    <xdr:col>6</xdr:col>
                    <xdr:colOff>9525</xdr:colOff>
                    <xdr:row>17</xdr:row>
                    <xdr:rowOff>247650</xdr:rowOff>
                  </to>
                </anchor>
              </controlPr>
            </control>
          </mc:Choice>
        </mc:AlternateContent>
        <mc:AlternateContent xmlns:mc="http://schemas.openxmlformats.org/markup-compatibility/2006">
          <mc:Choice Requires="x14">
            <control shapeId="125972" r:id="rId13" name="Check Box 20">
              <controlPr defaultSize="0" autoFill="0" autoLine="0" autoPict="0">
                <anchor moveWithCells="1">
                  <from>
                    <xdr:col>1</xdr:col>
                    <xdr:colOff>28575</xdr:colOff>
                    <xdr:row>5</xdr:row>
                    <xdr:rowOff>66675</xdr:rowOff>
                  </from>
                  <to>
                    <xdr:col>2</xdr:col>
                    <xdr:colOff>0</xdr:colOff>
                    <xdr:row>7</xdr:row>
                    <xdr:rowOff>19050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dimension ref="A1:M45"/>
  <sheetViews>
    <sheetView topLeftCell="A10" zoomScaleNormal="100" workbookViewId="0">
      <selection activeCell="S48" sqref="S48"/>
    </sheetView>
  </sheetViews>
  <sheetFormatPr defaultRowHeight="11.25" x14ac:dyDescent="0.2"/>
  <cols>
    <col min="1" max="1" width="2.7109375" style="6" customWidth="1"/>
    <col min="2" max="2" width="41.7109375" style="6" customWidth="1"/>
    <col min="3" max="3" width="1.7109375" style="6" customWidth="1"/>
    <col min="4" max="4" width="24.7109375" style="6" customWidth="1"/>
    <col min="5" max="5" width="1.7109375" style="6" customWidth="1"/>
    <col min="6" max="6" width="21.28515625" style="6" customWidth="1"/>
    <col min="7" max="7" width="2.7109375" style="6" customWidth="1"/>
    <col min="8" max="8" width="9.140625" style="6"/>
    <col min="9" max="9" width="9.140625" style="6" hidden="1" customWidth="1"/>
    <col min="10" max="10" width="9.140625" style="505" hidden="1" customWidth="1"/>
    <col min="11" max="13" width="9.140625" style="6" hidden="1" customWidth="1"/>
    <col min="14" max="16384" width="9.140625" style="6"/>
  </cols>
  <sheetData>
    <row r="1" spans="1:13" s="128" customFormat="1" ht="15" customHeight="1" x14ac:dyDescent="0.2">
      <c r="A1" s="732" t="s">
        <v>294</v>
      </c>
      <c r="B1" s="728"/>
      <c r="C1" s="728"/>
      <c r="D1" s="728"/>
      <c r="E1" s="728"/>
      <c r="F1" s="728"/>
      <c r="G1" s="729"/>
      <c r="J1" s="501"/>
    </row>
    <row r="2" spans="1:13" s="128" customFormat="1" ht="6" customHeight="1" x14ac:dyDescent="0.2">
      <c r="A2" s="62"/>
      <c r="B2" s="107"/>
      <c r="C2" s="107"/>
      <c r="D2" s="107"/>
      <c r="E2" s="107"/>
      <c r="F2" s="107"/>
      <c r="G2" s="106"/>
      <c r="J2" s="501"/>
    </row>
    <row r="3" spans="1:13" s="128" customFormat="1" ht="25.5" customHeight="1" x14ac:dyDescent="0.2">
      <c r="A3" s="62"/>
      <c r="B3" s="862" t="str">
        <f>IF(Submission!I5=2,0,"NOTE: This sheet does not apply to Baseline Emissions Intensity Applications or Data Reports. Please ignore.")</f>
        <v>NOTE: This sheet does not apply to Baseline Emissions Intensity Applications or Data Reports. Please ignore.</v>
      </c>
      <c r="C3" s="882"/>
      <c r="D3" s="882"/>
      <c r="E3" s="882"/>
      <c r="F3" s="882"/>
      <c r="G3" s="106"/>
      <c r="I3" s="14"/>
      <c r="J3" s="528"/>
    </row>
    <row r="4" spans="1:13" s="12" customFormat="1" ht="6" customHeight="1" x14ac:dyDescent="0.2">
      <c r="A4" s="23"/>
      <c r="B4" s="25"/>
      <c r="C4" s="25"/>
      <c r="D4" s="25"/>
      <c r="E4" s="25"/>
      <c r="F4" s="25"/>
      <c r="G4" s="28"/>
      <c r="J4" s="502"/>
    </row>
    <row r="5" spans="1:13" s="14" customFormat="1" ht="15" customHeight="1" x14ac:dyDescent="0.2">
      <c r="A5" s="251"/>
      <c r="B5" s="224" t="s">
        <v>310</v>
      </c>
      <c r="C5" s="252"/>
      <c r="D5" s="252"/>
      <c r="E5" s="252"/>
      <c r="F5" s="252"/>
      <c r="G5" s="253"/>
      <c r="J5" s="528"/>
    </row>
    <row r="6" spans="1:13" s="14" customFormat="1" ht="6" customHeight="1" x14ac:dyDescent="0.2">
      <c r="A6" s="321"/>
      <c r="B6" s="323"/>
      <c r="C6" s="322"/>
      <c r="D6" s="322"/>
      <c r="E6" s="322"/>
      <c r="F6" s="322"/>
      <c r="G6" s="72"/>
      <c r="J6" s="528"/>
    </row>
    <row r="7" spans="1:13" s="14" customFormat="1" ht="15" customHeight="1" x14ac:dyDescent="0.2">
      <c r="A7" s="321"/>
      <c r="B7" s="448"/>
      <c r="C7" s="870"/>
      <c r="D7" s="870"/>
      <c r="E7" s="870"/>
      <c r="F7" s="870"/>
      <c r="G7" s="72"/>
      <c r="I7" s="521" t="s">
        <v>390</v>
      </c>
      <c r="J7" s="529" t="b">
        <v>1</v>
      </c>
    </row>
    <row r="8" spans="1:13" s="12" customFormat="1" ht="6" customHeight="1" x14ac:dyDescent="0.2">
      <c r="A8" s="23"/>
      <c r="B8" s="57"/>
      <c r="C8" s="57"/>
      <c r="D8" s="57"/>
      <c r="E8" s="57"/>
      <c r="F8" s="57"/>
      <c r="G8" s="28"/>
      <c r="J8" s="502"/>
    </row>
    <row r="9" spans="1:13" s="14" customFormat="1" ht="6" customHeight="1" thickBot="1" x14ac:dyDescent="0.25">
      <c r="A9" s="346"/>
      <c r="B9" s="347"/>
      <c r="C9" s="347"/>
      <c r="D9" s="347"/>
      <c r="E9" s="347"/>
      <c r="F9" s="347"/>
      <c r="G9" s="72"/>
      <c r="J9" s="528"/>
    </row>
    <row r="10" spans="1:13" s="12" customFormat="1" ht="15" customHeight="1" thickBot="1" x14ac:dyDescent="0.25">
      <c r="A10" s="23"/>
      <c r="B10" s="477" t="s">
        <v>369</v>
      </c>
      <c r="C10" s="160"/>
      <c r="D10" s="478"/>
      <c r="E10" s="36"/>
      <c r="F10" s="36" t="s">
        <v>490</v>
      </c>
      <c r="G10" s="28"/>
      <c r="J10" s="502"/>
    </row>
    <row r="11" spans="1:13" s="12" customFormat="1" ht="3.75" customHeight="1" x14ac:dyDescent="0.2">
      <c r="A11" s="23"/>
      <c r="B11" s="57"/>
      <c r="C11" s="57"/>
      <c r="D11" s="57"/>
      <c r="E11" s="57"/>
      <c r="F11" s="57"/>
      <c r="G11" s="28"/>
      <c r="J11" s="502"/>
    </row>
    <row r="12" spans="1:13" s="14" customFormat="1" ht="3.75" customHeight="1" x14ac:dyDescent="0.2">
      <c r="A12" s="346"/>
      <c r="B12" s="347"/>
      <c r="C12" s="347"/>
      <c r="D12" s="347"/>
      <c r="E12" s="347"/>
      <c r="F12" s="347"/>
      <c r="G12" s="72"/>
      <c r="J12" s="528"/>
    </row>
    <row r="13" spans="1:13" ht="24.95" customHeight="1" x14ac:dyDescent="0.2">
      <c r="A13" s="23"/>
      <c r="B13" s="883" t="s">
        <v>463</v>
      </c>
      <c r="C13" s="825"/>
      <c r="D13" s="825"/>
      <c r="E13" s="825"/>
      <c r="F13" s="825"/>
      <c r="G13" s="28"/>
    </row>
    <row r="14" spans="1:13" s="12" customFormat="1" ht="175.5" customHeight="1" x14ac:dyDescent="0.2">
      <c r="A14" s="23"/>
      <c r="B14" s="884"/>
      <c r="C14" s="885"/>
      <c r="D14" s="885"/>
      <c r="E14" s="885"/>
      <c r="F14" s="886"/>
      <c r="G14" s="28"/>
      <c r="J14" s="502"/>
    </row>
    <row r="15" spans="1:13" s="12" customFormat="1" ht="6.75" customHeight="1" x14ac:dyDescent="0.2">
      <c r="A15" s="23"/>
      <c r="B15" s="163"/>
      <c r="C15" s="330"/>
      <c r="D15" s="330"/>
      <c r="E15" s="330"/>
      <c r="F15" s="330"/>
      <c r="G15" s="28"/>
      <c r="J15" s="502"/>
    </row>
    <row r="16" spans="1:13" ht="22.5" customHeight="1" x14ac:dyDescent="0.2">
      <c r="A16" s="23"/>
      <c r="B16" s="865" t="s">
        <v>311</v>
      </c>
      <c r="C16" s="865"/>
      <c r="D16" s="865"/>
      <c r="E16" s="865"/>
      <c r="F16" s="343"/>
      <c r="G16" s="28"/>
      <c r="I16" s="408" t="s">
        <v>408</v>
      </c>
      <c r="L16" s="408" t="s">
        <v>242</v>
      </c>
      <c r="M16" s="407" t="b">
        <v>1</v>
      </c>
    </row>
    <row r="17" spans="1:13" ht="6" customHeight="1" x14ac:dyDescent="0.2">
      <c r="A17" s="23"/>
      <c r="B17" s="63"/>
      <c r="C17" s="63"/>
      <c r="D17" s="63"/>
      <c r="E17" s="63"/>
      <c r="F17" s="63"/>
      <c r="G17" s="28"/>
      <c r="M17" s="407" t="b">
        <v>0</v>
      </c>
    </row>
    <row r="18" spans="1:13" ht="22.5" customHeight="1" x14ac:dyDescent="0.2">
      <c r="A18" s="23"/>
      <c r="B18" s="865" t="s">
        <v>312</v>
      </c>
      <c r="C18" s="865"/>
      <c r="D18" s="865"/>
      <c r="E18" s="865"/>
      <c r="F18" s="343"/>
      <c r="G18" s="28"/>
    </row>
    <row r="19" spans="1:13" ht="7.9" customHeight="1" x14ac:dyDescent="0.2">
      <c r="A19" s="23"/>
      <c r="B19" s="27"/>
      <c r="C19" s="27"/>
      <c r="D19" s="27"/>
      <c r="E19" s="27"/>
      <c r="F19" s="27"/>
      <c r="G19" s="28"/>
    </row>
    <row r="20" spans="1:13" ht="12.75" customHeight="1" x14ac:dyDescent="0.2">
      <c r="A20" s="23"/>
      <c r="B20" s="865" t="s">
        <v>313</v>
      </c>
      <c r="C20" s="865"/>
      <c r="D20" s="865"/>
      <c r="E20" s="865"/>
      <c r="F20" s="343"/>
      <c r="G20" s="28"/>
    </row>
    <row r="21" spans="1:13" ht="7.9" customHeight="1" x14ac:dyDescent="0.2">
      <c r="A21" s="23"/>
      <c r="B21" s="27"/>
      <c r="C21" s="27"/>
      <c r="D21" s="27"/>
      <c r="E21" s="27"/>
      <c r="F21" s="27"/>
      <c r="G21" s="28"/>
    </row>
    <row r="22" spans="1:13" ht="22.5" customHeight="1" x14ac:dyDescent="0.2">
      <c r="A22" s="23"/>
      <c r="B22" s="865" t="s">
        <v>464</v>
      </c>
      <c r="C22" s="865"/>
      <c r="D22" s="865"/>
      <c r="E22" s="865"/>
      <c r="F22" s="343"/>
      <c r="G22" s="28"/>
    </row>
    <row r="23" spans="1:13" ht="7.9" customHeight="1" x14ac:dyDescent="0.2">
      <c r="A23" s="23"/>
      <c r="B23" s="27"/>
      <c r="C23" s="27"/>
      <c r="D23" s="27"/>
      <c r="E23" s="27"/>
      <c r="F23" s="27"/>
      <c r="G23" s="28"/>
    </row>
    <row r="24" spans="1:13" ht="36.75" customHeight="1" x14ac:dyDescent="0.2">
      <c r="A24" s="23"/>
      <c r="B24" s="880" t="s">
        <v>642</v>
      </c>
      <c r="C24" s="881"/>
      <c r="D24" s="881"/>
      <c r="E24" s="881"/>
      <c r="F24" s="881"/>
      <c r="G24" s="28"/>
    </row>
    <row r="25" spans="1:13" ht="11.25" customHeight="1" x14ac:dyDescent="0.2">
      <c r="A25" s="23"/>
      <c r="B25" s="328"/>
      <c r="C25" s="328"/>
      <c r="D25" s="328"/>
      <c r="E25" s="328"/>
      <c r="F25" s="328"/>
      <c r="G25" s="28"/>
    </row>
    <row r="26" spans="1:13" ht="9" customHeight="1" x14ac:dyDescent="0.2">
      <c r="A26" s="23"/>
      <c r="B26" s="27"/>
      <c r="C26" s="27"/>
      <c r="D26" s="27"/>
      <c r="E26" s="27"/>
      <c r="F26" s="27"/>
      <c r="G26" s="28"/>
    </row>
    <row r="27" spans="1:13" ht="21" customHeight="1" x14ac:dyDescent="0.2">
      <c r="A27" s="23"/>
      <c r="B27" s="343" t="s">
        <v>314</v>
      </c>
      <c r="C27" s="254"/>
      <c r="D27" s="254"/>
      <c r="E27" s="254"/>
      <c r="F27" s="254"/>
      <c r="G27" s="28"/>
    </row>
    <row r="28" spans="1:13" x14ac:dyDescent="0.2">
      <c r="A28" s="23"/>
      <c r="B28" s="27"/>
      <c r="C28" s="27"/>
      <c r="D28" s="27"/>
      <c r="E28" s="27"/>
      <c r="F28" s="27"/>
      <c r="G28" s="28"/>
    </row>
    <row r="29" spans="1:13" ht="12.75" x14ac:dyDescent="0.2">
      <c r="A29" s="23"/>
      <c r="B29" s="63" t="s">
        <v>315</v>
      </c>
      <c r="C29" s="113"/>
      <c r="D29" s="113"/>
      <c r="E29" s="113"/>
      <c r="F29" s="113"/>
      <c r="G29" s="28"/>
    </row>
    <row r="30" spans="1:13" x14ac:dyDescent="0.2">
      <c r="A30" s="23"/>
      <c r="B30" s="27"/>
      <c r="C30" s="27"/>
      <c r="D30" s="27"/>
      <c r="E30" s="27"/>
      <c r="F30" s="27"/>
      <c r="G30" s="28"/>
    </row>
    <row r="31" spans="1:13" x14ac:dyDescent="0.2">
      <c r="A31" s="23"/>
      <c r="B31" s="887"/>
      <c r="C31" s="888"/>
      <c r="D31" s="888"/>
      <c r="E31" s="888"/>
      <c r="F31" s="889"/>
      <c r="G31" s="28"/>
    </row>
    <row r="32" spans="1:13" x14ac:dyDescent="0.2">
      <c r="A32" s="23"/>
      <c r="B32" s="890"/>
      <c r="C32" s="891"/>
      <c r="D32" s="891"/>
      <c r="E32" s="891"/>
      <c r="F32" s="892"/>
      <c r="G32" s="28"/>
    </row>
    <row r="33" spans="1:10" x14ac:dyDescent="0.2">
      <c r="A33" s="23"/>
      <c r="B33" s="890"/>
      <c r="C33" s="891"/>
      <c r="D33" s="891"/>
      <c r="E33" s="891"/>
      <c r="F33" s="892"/>
      <c r="G33" s="28"/>
    </row>
    <row r="34" spans="1:10" x14ac:dyDescent="0.2">
      <c r="A34" s="23"/>
      <c r="B34" s="890"/>
      <c r="C34" s="891"/>
      <c r="D34" s="891"/>
      <c r="E34" s="891"/>
      <c r="F34" s="892"/>
      <c r="G34" s="28"/>
    </row>
    <row r="35" spans="1:10" x14ac:dyDescent="0.2">
      <c r="A35" s="23"/>
      <c r="B35" s="890"/>
      <c r="C35" s="891"/>
      <c r="D35" s="891"/>
      <c r="E35" s="891"/>
      <c r="F35" s="892"/>
      <c r="G35" s="28"/>
    </row>
    <row r="36" spans="1:10" x14ac:dyDescent="0.2">
      <c r="A36" s="23"/>
      <c r="B36" s="890"/>
      <c r="C36" s="891"/>
      <c r="D36" s="891"/>
      <c r="E36" s="891"/>
      <c r="F36" s="892"/>
      <c r="G36" s="28"/>
    </row>
    <row r="37" spans="1:10" x14ac:dyDescent="0.2">
      <c r="A37" s="23"/>
      <c r="B37" s="890"/>
      <c r="C37" s="891"/>
      <c r="D37" s="891"/>
      <c r="E37" s="891"/>
      <c r="F37" s="892"/>
      <c r="G37" s="28"/>
    </row>
    <row r="38" spans="1:10" x14ac:dyDescent="0.2">
      <c r="A38" s="23"/>
      <c r="B38" s="890"/>
      <c r="C38" s="891"/>
      <c r="D38" s="891"/>
      <c r="E38" s="891"/>
      <c r="F38" s="892"/>
      <c r="G38" s="28"/>
    </row>
    <row r="39" spans="1:10" x14ac:dyDescent="0.2">
      <c r="A39" s="23"/>
      <c r="B39" s="890"/>
      <c r="C39" s="891"/>
      <c r="D39" s="891"/>
      <c r="E39" s="891"/>
      <c r="F39" s="892"/>
      <c r="G39" s="28"/>
    </row>
    <row r="40" spans="1:10" x14ac:dyDescent="0.2">
      <c r="A40" s="23"/>
      <c r="B40" s="890"/>
      <c r="C40" s="891"/>
      <c r="D40" s="891"/>
      <c r="E40" s="891"/>
      <c r="F40" s="892"/>
      <c r="G40" s="28"/>
    </row>
    <row r="41" spans="1:10" x14ac:dyDescent="0.2">
      <c r="A41" s="23"/>
      <c r="B41" s="890"/>
      <c r="C41" s="891"/>
      <c r="D41" s="891"/>
      <c r="E41" s="891"/>
      <c r="F41" s="892"/>
      <c r="G41" s="28"/>
    </row>
    <row r="42" spans="1:10" x14ac:dyDescent="0.2">
      <c r="A42" s="23"/>
      <c r="B42" s="890"/>
      <c r="C42" s="891"/>
      <c r="D42" s="891"/>
      <c r="E42" s="891"/>
      <c r="F42" s="892"/>
      <c r="G42" s="28"/>
    </row>
    <row r="43" spans="1:10" s="12" customFormat="1" ht="28.5" customHeight="1" x14ac:dyDescent="0.2">
      <c r="A43" s="23"/>
      <c r="B43" s="893"/>
      <c r="C43" s="894"/>
      <c r="D43" s="894"/>
      <c r="E43" s="894"/>
      <c r="F43" s="895"/>
      <c r="G43" s="28"/>
      <c r="J43" s="502"/>
    </row>
    <row r="44" spans="1:10" ht="12.75" customHeight="1" x14ac:dyDescent="0.2">
      <c r="A44" s="23"/>
      <c r="B44" s="27"/>
      <c r="C44" s="27"/>
      <c r="D44" s="27"/>
      <c r="E44" s="27"/>
      <c r="F44" s="27"/>
      <c r="G44" s="28"/>
    </row>
    <row r="45" spans="1:10" ht="12.75" customHeight="1" thickBot="1" x14ac:dyDescent="0.25">
      <c r="A45" s="121"/>
      <c r="B45" s="662" t="str">
        <f>LEFT(CONCATENATE(Submission!$C$15," - ", 'Section A1'!$B$5),95)</f>
        <v xml:space="preserve"> - </v>
      </c>
      <c r="C45" s="663"/>
      <c r="D45" s="663"/>
      <c r="E45" s="663"/>
      <c r="F45" s="664"/>
      <c r="G45" s="248"/>
    </row>
  </sheetData>
  <sheetProtection password="EBAD" sheet="1"/>
  <mergeCells count="11">
    <mergeCell ref="B31:F43"/>
    <mergeCell ref="A1:G1"/>
    <mergeCell ref="B20:E20"/>
    <mergeCell ref="B22:E22"/>
    <mergeCell ref="B24:F24"/>
    <mergeCell ref="B3:F3"/>
    <mergeCell ref="C7:F7"/>
    <mergeCell ref="B13:F13"/>
    <mergeCell ref="B16:E16"/>
    <mergeCell ref="B18:E18"/>
    <mergeCell ref="B14:F14"/>
  </mergeCells>
  <phoneticPr fontId="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6980" r:id="rId4" name="Check Box 4">
              <controlPr defaultSize="0" autoFill="0" autoLine="0" autoPict="0">
                <anchor moveWithCells="1">
                  <from>
                    <xdr:col>1</xdr:col>
                    <xdr:colOff>28575</xdr:colOff>
                    <xdr:row>5</xdr:row>
                    <xdr:rowOff>66675</xdr:rowOff>
                  </from>
                  <to>
                    <xdr:col>3</xdr:col>
                    <xdr:colOff>561975</xdr:colOff>
                    <xdr:row>7</xdr:row>
                    <xdr:rowOff>19050</xdr:rowOff>
                  </to>
                </anchor>
              </controlPr>
            </control>
          </mc:Choice>
        </mc:AlternateContent>
        <mc:AlternateContent xmlns:mc="http://schemas.openxmlformats.org/markup-compatibility/2006">
          <mc:Choice Requires="x14">
            <control shapeId="126981" r:id="rId5" name="Drop Down 5">
              <controlPr defaultSize="0" autoLine="0" autoPict="0">
                <anchor moveWithCells="1">
                  <from>
                    <xdr:col>5</xdr:col>
                    <xdr:colOff>66675</xdr:colOff>
                    <xdr:row>15</xdr:row>
                    <xdr:rowOff>47625</xdr:rowOff>
                  </from>
                  <to>
                    <xdr:col>6</xdr:col>
                    <xdr:colOff>19050</xdr:colOff>
                    <xdr:row>15</xdr:row>
                    <xdr:rowOff>247650</xdr:rowOff>
                  </to>
                </anchor>
              </controlPr>
            </control>
          </mc:Choice>
        </mc:AlternateContent>
        <mc:AlternateContent xmlns:mc="http://schemas.openxmlformats.org/markup-compatibility/2006">
          <mc:Choice Requires="x14">
            <control shapeId="126982" r:id="rId6" name="Drop Down 6">
              <controlPr defaultSize="0" autoLine="0" autoPict="0">
                <anchor moveWithCells="1">
                  <from>
                    <xdr:col>5</xdr:col>
                    <xdr:colOff>66675</xdr:colOff>
                    <xdr:row>17</xdr:row>
                    <xdr:rowOff>47625</xdr:rowOff>
                  </from>
                  <to>
                    <xdr:col>6</xdr:col>
                    <xdr:colOff>19050</xdr:colOff>
                    <xdr:row>17</xdr:row>
                    <xdr:rowOff>247650</xdr:rowOff>
                  </to>
                </anchor>
              </controlPr>
            </control>
          </mc:Choice>
        </mc:AlternateContent>
        <mc:AlternateContent xmlns:mc="http://schemas.openxmlformats.org/markup-compatibility/2006">
          <mc:Choice Requires="x14">
            <control shapeId="126983" r:id="rId7" name="Drop Down 7">
              <controlPr defaultSize="0" autoLine="0" autoPict="0">
                <anchor moveWithCells="1">
                  <from>
                    <xdr:col>5</xdr:col>
                    <xdr:colOff>66675</xdr:colOff>
                    <xdr:row>18</xdr:row>
                    <xdr:rowOff>76200</xdr:rowOff>
                  </from>
                  <to>
                    <xdr:col>6</xdr:col>
                    <xdr:colOff>19050</xdr:colOff>
                    <xdr:row>20</xdr:row>
                    <xdr:rowOff>19050</xdr:rowOff>
                  </to>
                </anchor>
              </controlPr>
            </control>
          </mc:Choice>
        </mc:AlternateContent>
        <mc:AlternateContent xmlns:mc="http://schemas.openxmlformats.org/markup-compatibility/2006">
          <mc:Choice Requires="x14">
            <control shapeId="126984" r:id="rId8" name="Drop Down 8">
              <controlPr defaultSize="0" autoLine="0" autoPict="0">
                <anchor moveWithCells="1">
                  <from>
                    <xdr:col>5</xdr:col>
                    <xdr:colOff>66675</xdr:colOff>
                    <xdr:row>21</xdr:row>
                    <xdr:rowOff>47625</xdr:rowOff>
                  </from>
                  <to>
                    <xdr:col>6</xdr:col>
                    <xdr:colOff>19050</xdr:colOff>
                    <xdr:row>21</xdr:row>
                    <xdr:rowOff>247650</xdr:rowOff>
                  </to>
                </anchor>
              </controlPr>
            </control>
          </mc:Choice>
        </mc:AlternateContent>
        <mc:AlternateContent xmlns:mc="http://schemas.openxmlformats.org/markup-compatibility/2006">
          <mc:Choice Requires="x14">
            <control shapeId="126985" r:id="rId9" name="Drop Down 9">
              <controlPr defaultSize="0" autoLine="0" autoPict="0">
                <anchor moveWithCells="1">
                  <from>
                    <xdr:col>5</xdr:col>
                    <xdr:colOff>66675</xdr:colOff>
                    <xdr:row>26</xdr:row>
                    <xdr:rowOff>47625</xdr:rowOff>
                  </from>
                  <to>
                    <xdr:col>6</xdr:col>
                    <xdr:colOff>19050</xdr:colOff>
                    <xdr:row>26</xdr:row>
                    <xdr:rowOff>247650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J48"/>
  <sheetViews>
    <sheetView zoomScaleNormal="100" workbookViewId="0">
      <selection activeCell="S48" sqref="S48"/>
    </sheetView>
  </sheetViews>
  <sheetFormatPr defaultRowHeight="11.25" x14ac:dyDescent="0.2"/>
  <cols>
    <col min="1" max="1" width="2.7109375" style="7" customWidth="1"/>
    <col min="2" max="2" width="35.7109375" style="7" customWidth="1"/>
    <col min="3" max="3" width="1.7109375" style="7" customWidth="1"/>
    <col min="4" max="4" width="25.7109375" style="7" customWidth="1"/>
    <col min="5" max="5" width="1.7109375" style="7" customWidth="1"/>
    <col min="6" max="6" width="26.28515625" style="7" customWidth="1"/>
    <col min="7" max="7" width="2.7109375" style="7" customWidth="1"/>
    <col min="8" max="16384" width="9.140625" style="7"/>
  </cols>
  <sheetData>
    <row r="1" spans="1:10" s="10" customFormat="1" ht="15" customHeight="1" x14ac:dyDescent="0.2">
      <c r="A1" s="867" t="s">
        <v>294</v>
      </c>
      <c r="B1" s="868"/>
      <c r="C1" s="868"/>
      <c r="D1" s="868"/>
      <c r="E1" s="868"/>
      <c r="F1" s="868"/>
      <c r="G1" s="869"/>
    </row>
    <row r="2" spans="1:10" s="12" customFormat="1" ht="6" customHeight="1" x14ac:dyDescent="0.2">
      <c r="A2" s="23"/>
      <c r="B2" s="25"/>
      <c r="C2" s="25"/>
      <c r="D2" s="25"/>
      <c r="E2" s="25"/>
      <c r="F2" s="25"/>
      <c r="G2" s="28"/>
    </row>
    <row r="3" spans="1:10" s="12" customFormat="1" ht="25.5" customHeight="1" x14ac:dyDescent="0.2">
      <c r="A3" s="23"/>
      <c r="B3" s="862" t="str">
        <f>IF(Submission!I5=2,0,"NOTE: This sheet does not apply to Baseline Emissions Intensity Applications or Data Reports. Please ignore.")</f>
        <v>NOTE: This sheet does not apply to Baseline Emissions Intensity Applications or Data Reports. Please ignore.</v>
      </c>
      <c r="C3" s="863"/>
      <c r="D3" s="863"/>
      <c r="E3" s="863"/>
      <c r="F3" s="863"/>
      <c r="G3" s="28"/>
      <c r="I3" s="14"/>
      <c r="J3" s="14"/>
    </row>
    <row r="4" spans="1:10" s="12" customFormat="1" ht="6" customHeight="1" x14ac:dyDescent="0.2">
      <c r="A4" s="23"/>
      <c r="B4" s="25"/>
      <c r="C4" s="25"/>
      <c r="D4" s="25"/>
      <c r="E4" s="25"/>
      <c r="F4" s="25"/>
      <c r="G4" s="28"/>
    </row>
    <row r="5" spans="1:10" ht="15" customHeight="1" x14ac:dyDescent="0.2">
      <c r="A5" s="357"/>
      <c r="B5" s="224" t="s">
        <v>327</v>
      </c>
      <c r="C5" s="359"/>
      <c r="D5" s="359"/>
      <c r="E5" s="359"/>
      <c r="F5" s="359"/>
      <c r="G5" s="225"/>
    </row>
    <row r="6" spans="1:10" x14ac:dyDescent="0.2">
      <c r="A6" s="31"/>
      <c r="B6" s="32"/>
      <c r="C6" s="32"/>
      <c r="D6" s="32"/>
      <c r="E6" s="32"/>
      <c r="F6" s="32"/>
      <c r="G6" s="35"/>
    </row>
    <row r="7" spans="1:10" ht="15" customHeight="1" x14ac:dyDescent="0.25">
      <c r="A7" s="31"/>
      <c r="B7" s="173" t="s">
        <v>375</v>
      </c>
      <c r="C7" s="107"/>
      <c r="D7" s="443">
        <f>IF(Submission!I5=2,'Baseline Obligation'!D30,0)</f>
        <v>0</v>
      </c>
      <c r="E7" s="332"/>
      <c r="F7" s="333" t="s">
        <v>485</v>
      </c>
      <c r="G7" s="35"/>
    </row>
    <row r="8" spans="1:10" ht="13.5" customHeight="1" x14ac:dyDescent="0.2">
      <c r="A8" s="31"/>
      <c r="B8" s="358" t="s">
        <v>316</v>
      </c>
      <c r="C8" s="107"/>
      <c r="D8" s="332"/>
      <c r="E8" s="332"/>
      <c r="F8" s="333"/>
      <c r="G8" s="35"/>
    </row>
    <row r="9" spans="1:10" ht="15" customHeight="1" x14ac:dyDescent="0.25">
      <c r="A9" s="31"/>
      <c r="B9" s="173" t="s">
        <v>376</v>
      </c>
      <c r="C9" s="107"/>
      <c r="D9" s="331">
        <f>IF(Submission!I5=2,'Section E2'!D10,0)</f>
        <v>0</v>
      </c>
      <c r="E9" s="334"/>
      <c r="F9" s="333" t="s">
        <v>485</v>
      </c>
      <c r="G9" s="35"/>
    </row>
    <row r="10" spans="1:10" ht="13.5" customHeight="1" x14ac:dyDescent="0.2">
      <c r="A10" s="31"/>
      <c r="B10" s="358" t="s">
        <v>324</v>
      </c>
      <c r="C10" s="107"/>
      <c r="D10" s="334"/>
      <c r="E10" s="334"/>
      <c r="F10" s="333"/>
      <c r="G10" s="35"/>
    </row>
    <row r="11" spans="1:10" ht="15" customHeight="1" x14ac:dyDescent="0.25">
      <c r="A11" s="31"/>
      <c r="B11" s="173" t="s">
        <v>321</v>
      </c>
      <c r="C11" s="107"/>
      <c r="D11" s="331">
        <f>IF(Submission!I5=2,'Section E3'!D10,0)</f>
        <v>0</v>
      </c>
      <c r="E11" s="334"/>
      <c r="F11" s="333" t="s">
        <v>485</v>
      </c>
      <c r="G11" s="35"/>
    </row>
    <row r="12" spans="1:10" ht="13.5" customHeight="1" x14ac:dyDescent="0.2">
      <c r="A12" s="31"/>
      <c r="B12" s="358" t="s">
        <v>325</v>
      </c>
      <c r="C12" s="107"/>
      <c r="D12" s="49"/>
      <c r="E12" s="49"/>
      <c r="F12" s="333"/>
      <c r="G12" s="35"/>
    </row>
    <row r="13" spans="1:10" ht="15" customHeight="1" x14ac:dyDescent="0.25">
      <c r="A13" s="31"/>
      <c r="B13" s="173" t="s">
        <v>322</v>
      </c>
      <c r="C13" s="107"/>
      <c r="D13" s="331">
        <f>IF(Submission!I5=2,'Section E4'!D10,0)</f>
        <v>0</v>
      </c>
      <c r="E13" s="334"/>
      <c r="F13" s="333" t="s">
        <v>485</v>
      </c>
      <c r="G13" s="35"/>
    </row>
    <row r="14" spans="1:10" ht="13.5" customHeight="1" x14ac:dyDescent="0.2">
      <c r="A14" s="31"/>
      <c r="B14" s="358" t="s">
        <v>326</v>
      </c>
      <c r="C14" s="107"/>
      <c r="D14" s="332"/>
      <c r="E14" s="332"/>
      <c r="F14" s="333"/>
      <c r="G14" s="35"/>
    </row>
    <row r="15" spans="1:10" ht="15" customHeight="1" x14ac:dyDescent="0.25">
      <c r="A15" s="31"/>
      <c r="B15" s="319" t="s">
        <v>323</v>
      </c>
      <c r="C15" s="107"/>
      <c r="D15" s="443">
        <f>IF(Submission!I5=2,D7-D9-D11-D13,0)</f>
        <v>0</v>
      </c>
      <c r="E15" s="332"/>
      <c r="F15" s="333" t="s">
        <v>485</v>
      </c>
      <c r="G15" s="35"/>
    </row>
    <row r="16" spans="1:10" ht="13.5" customHeight="1" x14ac:dyDescent="0.2">
      <c r="A16" s="31"/>
      <c r="B16" s="358" t="s">
        <v>329</v>
      </c>
      <c r="C16" s="107"/>
      <c r="D16" s="49"/>
      <c r="E16" s="49"/>
      <c r="F16" s="332"/>
      <c r="G16" s="35"/>
    </row>
    <row r="17" spans="1:9" ht="15" customHeight="1" x14ac:dyDescent="0.2">
      <c r="A17" s="31"/>
      <c r="B17" s="319" t="s">
        <v>317</v>
      </c>
      <c r="C17" s="107"/>
      <c r="D17" s="443">
        <f>IF(Submission!I5=2,'Baseline Obligation'!D32,0)</f>
        <v>0</v>
      </c>
      <c r="E17" s="332"/>
      <c r="F17" s="385">
        <f>'Baseline Obligation'!F32</f>
        <v>0</v>
      </c>
      <c r="G17" s="35"/>
    </row>
    <row r="18" spans="1:9" ht="13.5" customHeight="1" x14ac:dyDescent="0.2">
      <c r="A18" s="31"/>
      <c r="B18" s="358" t="s">
        <v>328</v>
      </c>
      <c r="C18" s="101"/>
      <c r="D18" s="49"/>
      <c r="E18" s="49"/>
      <c r="F18" s="333"/>
      <c r="G18" s="35"/>
    </row>
    <row r="19" spans="1:9" ht="15" customHeight="1" x14ac:dyDescent="0.2">
      <c r="A19" s="31"/>
      <c r="B19" s="173" t="str">
        <f>"Net Emissions Intensity "&amp;Submission!C15</f>
        <v xml:space="preserve">Net Emissions Intensity </v>
      </c>
      <c r="C19" s="107"/>
      <c r="D19" s="441">
        <f>IF(Submission!I5=2,D15/D17,0)</f>
        <v>0</v>
      </c>
      <c r="E19" s="332"/>
      <c r="F19" s="464" t="str">
        <f>"tonnes CO2eq / "&amp;F17</f>
        <v>tonnes CO2eq / 0</v>
      </c>
      <c r="G19" s="35"/>
    </row>
    <row r="20" spans="1:9" ht="13.5" customHeight="1" x14ac:dyDescent="0.2">
      <c r="A20" s="31"/>
      <c r="B20" s="358" t="s">
        <v>330</v>
      </c>
      <c r="C20" s="101"/>
      <c r="D20" s="49"/>
      <c r="E20" s="49"/>
      <c r="F20" s="84"/>
      <c r="G20" s="35"/>
    </row>
    <row r="21" spans="1:9" ht="15" customHeight="1" x14ac:dyDescent="0.2">
      <c r="A21" s="31"/>
      <c r="B21" s="278" t="str">
        <f>Submission!C15&amp;" Net Emissions Intensity Limit (NEIL)"</f>
        <v xml:space="preserve"> Net Emissions Intensity Limit (NEIL)</v>
      </c>
      <c r="C21" s="278"/>
      <c r="D21" s="441">
        <f>IF(Submission!I5=2,'Baseline Obligation'!D18,0)</f>
        <v>0</v>
      </c>
      <c r="E21" s="332"/>
      <c r="F21" s="335" t="str">
        <f>"tonnes CO2eq / "&amp;F17</f>
        <v>tonnes CO2eq / 0</v>
      </c>
      <c r="G21" s="35"/>
    </row>
    <row r="22" spans="1:9" ht="13.5" customHeight="1" thickBot="1" x14ac:dyDescent="0.25">
      <c r="A22" s="31"/>
      <c r="B22" s="358"/>
      <c r="C22" s="108"/>
      <c r="D22" s="332"/>
      <c r="E22" s="332"/>
      <c r="F22" s="84"/>
      <c r="G22" s="35"/>
    </row>
    <row r="23" spans="1:9" ht="15" customHeight="1" thickBot="1" x14ac:dyDescent="0.25">
      <c r="A23" s="31"/>
      <c r="B23" s="278" t="str">
        <f>Submission!C15&amp;"  Net Emissions Intensity Limit Met (Y/N)"</f>
        <v xml:space="preserve">  Net Emissions Intensity Limit Met (Y/N)</v>
      </c>
      <c r="C23" s="278"/>
      <c r="D23" s="463">
        <f>IF(Submission!I5=2,IF(D9+D11+D13&gt;='Baseline Obligation'!D38,"Yes","No"),0)</f>
        <v>0</v>
      </c>
      <c r="E23" s="336"/>
      <c r="F23" s="337">
        <f>D19-D21</f>
        <v>0</v>
      </c>
      <c r="G23" s="35"/>
    </row>
    <row r="24" spans="1:9" x14ac:dyDescent="0.2">
      <c r="A24" s="31"/>
      <c r="B24" s="32"/>
      <c r="C24" s="32"/>
      <c r="D24" s="32"/>
      <c r="E24" s="32"/>
      <c r="F24" s="32"/>
      <c r="G24" s="35"/>
    </row>
    <row r="25" spans="1:9" ht="15" customHeight="1" x14ac:dyDescent="0.2">
      <c r="A25" s="357"/>
      <c r="B25" s="224" t="s">
        <v>331</v>
      </c>
      <c r="C25" s="359"/>
      <c r="D25" s="359"/>
      <c r="E25" s="359"/>
      <c r="F25" s="359"/>
      <c r="G25" s="225"/>
    </row>
    <row r="26" spans="1:9" ht="12.75" thickBot="1" x14ac:dyDescent="0.25">
      <c r="A26" s="338"/>
      <c r="B26" s="64"/>
      <c r="C26" s="32"/>
      <c r="D26" s="339"/>
      <c r="E26" s="334"/>
      <c r="F26" s="333"/>
      <c r="G26" s="35"/>
    </row>
    <row r="27" spans="1:9" ht="15" customHeight="1" thickBot="1" x14ac:dyDescent="0.3">
      <c r="A27" s="31"/>
      <c r="B27" s="64" t="s">
        <v>332</v>
      </c>
      <c r="C27" s="32"/>
      <c r="D27" s="340">
        <f>IF(Submission!I5=2,MAX('Baseline Obligation'!D38-D9-D11-D13,0),0)</f>
        <v>0</v>
      </c>
      <c r="E27" s="334"/>
      <c r="F27" s="333" t="s">
        <v>485</v>
      </c>
      <c r="G27" s="35"/>
    </row>
    <row r="28" spans="1:9" ht="6.75" customHeight="1" x14ac:dyDescent="0.2">
      <c r="A28" s="31"/>
      <c r="B28" s="32"/>
      <c r="C28" s="32"/>
      <c r="D28" s="32"/>
      <c r="E28" s="32"/>
      <c r="F28" s="32"/>
      <c r="G28" s="35"/>
    </row>
    <row r="29" spans="1:9" ht="22.5" customHeight="1" x14ac:dyDescent="0.2">
      <c r="A29" s="31"/>
      <c r="B29" s="896" t="s">
        <v>335</v>
      </c>
      <c r="C29" s="861"/>
      <c r="D29" s="861"/>
      <c r="E29" s="861"/>
      <c r="F29" s="861"/>
      <c r="G29" s="35"/>
      <c r="I29" s="360"/>
    </row>
    <row r="30" spans="1:9" ht="6.75" customHeight="1" thickBot="1" x14ac:dyDescent="0.25">
      <c r="A30" s="31"/>
      <c r="B30" s="64"/>
      <c r="C30" s="32"/>
      <c r="D30" s="339"/>
      <c r="E30" s="334"/>
      <c r="F30" s="333"/>
      <c r="G30" s="35"/>
    </row>
    <row r="31" spans="1:9" ht="15" customHeight="1" thickBot="1" x14ac:dyDescent="0.3">
      <c r="A31" s="31"/>
      <c r="B31" s="64" t="s">
        <v>383</v>
      </c>
      <c r="C31" s="32"/>
      <c r="D31" s="340">
        <f>IF(Submission!I5=2,MAX(D9+D11+D13-'Baseline Obligation'!D38,0),0)</f>
        <v>0</v>
      </c>
      <c r="E31" s="334"/>
      <c r="F31" s="333" t="s">
        <v>485</v>
      </c>
      <c r="G31" s="35"/>
    </row>
    <row r="32" spans="1:9" ht="6.75" customHeight="1" x14ac:dyDescent="0.2">
      <c r="A32" s="31"/>
      <c r="B32" s="32"/>
      <c r="C32" s="32"/>
      <c r="D32" s="32"/>
      <c r="E32" s="32"/>
      <c r="F32" s="32"/>
      <c r="G32" s="35"/>
    </row>
    <row r="33" spans="1:9" ht="45" customHeight="1" x14ac:dyDescent="0.2">
      <c r="A33" s="207"/>
      <c r="B33" s="896" t="s">
        <v>384</v>
      </c>
      <c r="C33" s="861"/>
      <c r="D33" s="861"/>
      <c r="E33" s="861"/>
      <c r="F33" s="861"/>
      <c r="G33" s="35"/>
      <c r="I33" s="360"/>
    </row>
    <row r="34" spans="1:9" ht="6.75" customHeight="1" thickBot="1" x14ac:dyDescent="0.25">
      <c r="A34" s="31"/>
      <c r="B34" s="64"/>
      <c r="C34" s="32"/>
      <c r="D34" s="339"/>
      <c r="E34" s="334"/>
      <c r="F34" s="333"/>
      <c r="G34" s="35"/>
    </row>
    <row r="35" spans="1:9" ht="15" customHeight="1" thickBot="1" x14ac:dyDescent="0.3">
      <c r="A35" s="31"/>
      <c r="B35" s="64" t="s">
        <v>336</v>
      </c>
      <c r="C35" s="32"/>
      <c r="D35" s="340">
        <f>IF(Submission!I5=2,'Baseline Obligation'!D40,0)</f>
        <v>0</v>
      </c>
      <c r="E35" s="334"/>
      <c r="F35" s="333" t="s">
        <v>485</v>
      </c>
      <c r="G35" s="35"/>
    </row>
    <row r="36" spans="1:9" ht="6.75" customHeight="1" x14ac:dyDescent="0.2">
      <c r="A36" s="31"/>
      <c r="B36" s="351"/>
      <c r="C36" s="351"/>
      <c r="D36" s="351"/>
      <c r="E36" s="351"/>
      <c r="F36" s="351"/>
      <c r="G36" s="35"/>
    </row>
    <row r="37" spans="1:9" ht="22.5" customHeight="1" x14ac:dyDescent="0.2">
      <c r="A37" s="31"/>
      <c r="B37" s="896" t="s">
        <v>643</v>
      </c>
      <c r="C37" s="861"/>
      <c r="D37" s="861"/>
      <c r="E37" s="861"/>
      <c r="F37" s="861"/>
      <c r="G37" s="35"/>
      <c r="I37" s="360"/>
    </row>
    <row r="38" spans="1:9" x14ac:dyDescent="0.2">
      <c r="A38" s="31"/>
      <c r="B38" s="351"/>
      <c r="C38" s="351"/>
      <c r="D38" s="351"/>
      <c r="E38" s="351"/>
      <c r="F38" s="351"/>
      <c r="G38" s="35"/>
    </row>
    <row r="39" spans="1:9" x14ac:dyDescent="0.2">
      <c r="A39" s="31"/>
      <c r="B39" s="351"/>
      <c r="C39" s="351"/>
      <c r="D39" s="351"/>
      <c r="E39" s="351"/>
      <c r="F39" s="351"/>
      <c r="G39" s="35"/>
    </row>
    <row r="40" spans="1:9" x14ac:dyDescent="0.2">
      <c r="A40" s="31"/>
      <c r="B40" s="32"/>
      <c r="C40" s="32"/>
      <c r="D40" s="32"/>
      <c r="E40" s="32"/>
      <c r="F40" s="32"/>
      <c r="G40" s="35"/>
    </row>
    <row r="41" spans="1:9" x14ac:dyDescent="0.2">
      <c r="A41" s="31"/>
      <c r="B41" s="32"/>
      <c r="C41" s="32"/>
      <c r="D41" s="32"/>
      <c r="E41" s="32"/>
      <c r="F41" s="32"/>
      <c r="G41" s="35"/>
    </row>
    <row r="42" spans="1:9" x14ac:dyDescent="0.2">
      <c r="A42" s="31"/>
      <c r="B42" s="32"/>
      <c r="C42" s="32"/>
      <c r="D42" s="32"/>
      <c r="E42" s="32"/>
      <c r="F42" s="32"/>
      <c r="G42" s="35"/>
    </row>
    <row r="43" spans="1:9" x14ac:dyDescent="0.2">
      <c r="A43" s="31"/>
      <c r="B43" s="32"/>
      <c r="C43" s="32"/>
      <c r="D43" s="32"/>
      <c r="E43" s="32"/>
      <c r="F43" s="32"/>
      <c r="G43" s="35"/>
    </row>
    <row r="44" spans="1:9" x14ac:dyDescent="0.2">
      <c r="A44" s="31"/>
      <c r="B44" s="32"/>
      <c r="C44" s="32"/>
      <c r="D44" s="32"/>
      <c r="E44" s="32"/>
      <c r="F44" s="32"/>
      <c r="G44" s="35"/>
    </row>
    <row r="45" spans="1:9" x14ac:dyDescent="0.2">
      <c r="A45" s="31"/>
      <c r="B45" s="32"/>
      <c r="C45" s="32"/>
      <c r="D45" s="32"/>
      <c r="E45" s="32"/>
      <c r="F45" s="32"/>
      <c r="G45" s="35"/>
    </row>
    <row r="46" spans="1:9" x14ac:dyDescent="0.2">
      <c r="A46" s="31"/>
      <c r="B46" s="32"/>
      <c r="C46" s="32"/>
      <c r="D46" s="32"/>
      <c r="E46" s="32"/>
      <c r="F46" s="32"/>
      <c r="G46" s="35"/>
    </row>
    <row r="47" spans="1:9" ht="12" x14ac:dyDescent="0.2">
      <c r="A47" s="31"/>
      <c r="B47" s="658" t="str">
        <f>LEFT(CONCATENATE(Submission!$C$15," - ", 'Section A1'!$B$5),95)</f>
        <v xml:space="preserve"> - </v>
      </c>
      <c r="C47" s="641"/>
      <c r="D47" s="641"/>
      <c r="E47" s="641"/>
      <c r="F47" s="643"/>
      <c r="G47" s="35"/>
    </row>
    <row r="48" spans="1:9" ht="12" thickBot="1" x14ac:dyDescent="0.25">
      <c r="A48" s="40"/>
      <c r="B48" s="41"/>
      <c r="C48" s="41"/>
      <c r="D48" s="41"/>
      <c r="E48" s="41"/>
      <c r="F48" s="41"/>
      <c r="G48" s="43"/>
    </row>
  </sheetData>
  <sheetProtection password="EBAD" sheet="1"/>
  <mergeCells count="5">
    <mergeCell ref="A1:G1"/>
    <mergeCell ref="B3:F3"/>
    <mergeCell ref="B29:F29"/>
    <mergeCell ref="B37:F37"/>
    <mergeCell ref="B33:F33"/>
  </mergeCells>
  <phoneticPr fontId="1" type="noConversion"/>
  <conditionalFormatting sqref="D7 D15 D17 D19 D21">
    <cfRule type="expression" dxfId="4" priority="1" stopIfTrue="1">
      <formula>$N$3&gt;1</formula>
    </cfRule>
  </conditionalFormatting>
  <pageMargins left="0.5" right="0.5" top="0.5" bottom="0.5" header="0.25" footer="0.25"/>
  <pageSetup orientation="portrait" r:id="rId1"/>
  <headerFooter alignWithMargins="0">
    <oddHeader>&amp;C&amp;F</oddHeader>
    <oddFooter>&amp;L&amp;A&amp;C&amp;P&amp;RSGER Consolidated Reporting Form v3.2</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K56"/>
  <sheetViews>
    <sheetView zoomScaleNormal="100" workbookViewId="0">
      <selection activeCell="B4" sqref="B4"/>
    </sheetView>
  </sheetViews>
  <sheetFormatPr defaultRowHeight="11.25" x14ac:dyDescent="0.2"/>
  <cols>
    <col min="1" max="1" width="2.7109375" style="7" customWidth="1"/>
    <col min="2" max="2" width="91.140625" style="7" customWidth="1"/>
    <col min="3" max="3" width="2.7109375" style="7" customWidth="1"/>
    <col min="4" max="4" width="4.7109375" style="7" customWidth="1"/>
    <col min="5" max="5" width="3.85546875" style="7" customWidth="1"/>
    <col min="6" max="6" width="3.28515625" style="7" customWidth="1"/>
    <col min="7" max="7" width="18.140625" style="7" customWidth="1"/>
    <col min="8" max="8" width="1.7109375" style="7" customWidth="1"/>
    <col min="9" max="9" width="2" style="7" customWidth="1"/>
    <col min="10" max="10" width="3.28515625" style="7" customWidth="1"/>
    <col min="11" max="16384" width="9.140625" style="7"/>
  </cols>
  <sheetData>
    <row r="1" spans="1:11" s="10" customFormat="1" ht="15" customHeight="1" x14ac:dyDescent="0.2">
      <c r="A1" s="867" t="s">
        <v>20</v>
      </c>
      <c r="B1" s="897"/>
      <c r="C1" s="898"/>
      <c r="D1" s="18"/>
      <c r="E1" s="18"/>
      <c r="F1" s="18"/>
      <c r="G1" s="18"/>
      <c r="H1" s="18"/>
      <c r="I1" s="19"/>
      <c r="J1" s="9"/>
      <c r="K1" s="9"/>
    </row>
    <row r="2" spans="1:11" s="12" customFormat="1" ht="6" customHeight="1" x14ac:dyDescent="0.2">
      <c r="A2" s="23"/>
      <c r="B2" s="24"/>
      <c r="C2" s="73"/>
      <c r="D2" s="4"/>
      <c r="E2" s="4"/>
      <c r="J2" s="11"/>
    </row>
    <row r="3" spans="1:11" s="12" customFormat="1" ht="12" customHeight="1" x14ac:dyDescent="0.2">
      <c r="A3" s="23"/>
      <c r="B3" s="83" t="s">
        <v>120</v>
      </c>
      <c r="C3" s="76"/>
      <c r="D3" s="15"/>
      <c r="E3" s="16"/>
    </row>
    <row r="4" spans="1:11" s="12" customFormat="1" ht="16.149999999999999" customHeight="1" x14ac:dyDescent="0.2">
      <c r="A4" s="23"/>
      <c r="B4" s="352"/>
      <c r="C4" s="76"/>
      <c r="D4" s="15"/>
      <c r="E4" s="16"/>
    </row>
    <row r="5" spans="1:11" s="12" customFormat="1" ht="9" customHeight="1" x14ac:dyDescent="0.2">
      <c r="A5" s="23"/>
      <c r="B5" s="118"/>
      <c r="C5" s="76"/>
      <c r="D5" s="15"/>
      <c r="E5" s="16"/>
    </row>
    <row r="6" spans="1:11" s="12" customFormat="1" ht="6.75" customHeight="1" x14ac:dyDescent="0.2">
      <c r="A6" s="23"/>
      <c r="B6" s="55"/>
      <c r="C6" s="76"/>
      <c r="D6" s="15"/>
      <c r="E6" s="16"/>
    </row>
    <row r="7" spans="1:11" s="12" customFormat="1" ht="14.25" customHeight="1" x14ac:dyDescent="0.2">
      <c r="A7" s="23"/>
      <c r="B7" s="83" t="s">
        <v>121</v>
      </c>
      <c r="C7" s="73"/>
      <c r="D7" s="4"/>
      <c r="E7" s="4"/>
      <c r="F7" s="4"/>
      <c r="G7" s="4"/>
      <c r="J7" s="11"/>
    </row>
    <row r="8" spans="1:11" s="12" customFormat="1" ht="15" customHeight="1" x14ac:dyDescent="0.2">
      <c r="A8" s="23"/>
      <c r="B8" s="899"/>
      <c r="C8" s="28"/>
    </row>
    <row r="9" spans="1:11" s="12" customFormat="1" ht="15" customHeight="1" x14ac:dyDescent="0.2">
      <c r="A9" s="23"/>
      <c r="B9" s="900"/>
      <c r="C9" s="28"/>
    </row>
    <row r="10" spans="1:11" s="12" customFormat="1" ht="15" customHeight="1" x14ac:dyDescent="0.2">
      <c r="A10" s="23"/>
      <c r="B10" s="900"/>
      <c r="C10" s="28"/>
    </row>
    <row r="11" spans="1:11" s="12" customFormat="1" ht="15" customHeight="1" x14ac:dyDescent="0.2">
      <c r="A11" s="23"/>
      <c r="B11" s="900"/>
      <c r="C11" s="28"/>
    </row>
    <row r="12" spans="1:11" s="12" customFormat="1" ht="15" customHeight="1" x14ac:dyDescent="0.2">
      <c r="A12" s="23"/>
      <c r="B12" s="900"/>
      <c r="C12" s="28"/>
    </row>
    <row r="13" spans="1:11" s="12" customFormat="1" ht="15" customHeight="1" x14ac:dyDescent="0.2">
      <c r="A13" s="23"/>
      <c r="B13" s="900"/>
      <c r="C13" s="28"/>
    </row>
    <row r="14" spans="1:11" s="12" customFormat="1" ht="15" customHeight="1" x14ac:dyDescent="0.2">
      <c r="A14" s="23"/>
      <c r="B14" s="900"/>
      <c r="C14" s="28"/>
    </row>
    <row r="15" spans="1:11" s="12" customFormat="1" ht="15" customHeight="1" x14ac:dyDescent="0.2">
      <c r="A15" s="23"/>
      <c r="B15" s="900"/>
      <c r="C15" s="28"/>
    </row>
    <row r="16" spans="1:11" s="12" customFormat="1" ht="15" customHeight="1" x14ac:dyDescent="0.2">
      <c r="A16" s="23"/>
      <c r="B16" s="900"/>
      <c r="C16" s="28"/>
    </row>
    <row r="17" spans="1:7" s="12" customFormat="1" ht="15" customHeight="1" x14ac:dyDescent="0.2">
      <c r="A17" s="23"/>
      <c r="B17" s="900"/>
      <c r="C17" s="28"/>
    </row>
    <row r="18" spans="1:7" s="12" customFormat="1" ht="15" customHeight="1" x14ac:dyDescent="0.2">
      <c r="A18" s="23"/>
      <c r="B18" s="900"/>
      <c r="C18" s="28"/>
    </row>
    <row r="19" spans="1:7" s="12" customFormat="1" ht="15" customHeight="1" x14ac:dyDescent="0.2">
      <c r="A19" s="23"/>
      <c r="B19" s="900"/>
      <c r="C19" s="28"/>
    </row>
    <row r="20" spans="1:7" s="12" customFormat="1" ht="15" customHeight="1" x14ac:dyDescent="0.2">
      <c r="A20" s="23"/>
      <c r="B20" s="900"/>
      <c r="C20" s="28"/>
    </row>
    <row r="21" spans="1:7" s="12" customFormat="1" ht="15" customHeight="1" x14ac:dyDescent="0.2">
      <c r="A21" s="71"/>
      <c r="B21" s="900"/>
      <c r="C21" s="73"/>
      <c r="D21" s="4"/>
      <c r="E21" s="4"/>
      <c r="F21" s="4"/>
      <c r="G21" s="4"/>
    </row>
    <row r="22" spans="1:7" s="14" customFormat="1" ht="15" customHeight="1" x14ac:dyDescent="0.2">
      <c r="A22" s="23"/>
      <c r="B22" s="900"/>
      <c r="C22" s="75"/>
      <c r="D22" s="17"/>
      <c r="E22" s="17"/>
      <c r="F22" s="17"/>
      <c r="G22" s="17"/>
    </row>
    <row r="23" spans="1:7" s="12" customFormat="1" ht="15" customHeight="1" x14ac:dyDescent="0.2">
      <c r="A23" s="23"/>
      <c r="B23" s="900"/>
      <c r="C23" s="76"/>
      <c r="D23" s="15"/>
      <c r="E23" s="16"/>
    </row>
    <row r="24" spans="1:7" s="12" customFormat="1" ht="15" customHeight="1" x14ac:dyDescent="0.2">
      <c r="A24" s="23"/>
      <c r="B24" s="900"/>
      <c r="C24" s="28"/>
    </row>
    <row r="25" spans="1:7" s="12" customFormat="1" ht="18" customHeight="1" x14ac:dyDescent="0.2">
      <c r="A25" s="23"/>
      <c r="B25" s="900"/>
      <c r="C25" s="76"/>
      <c r="D25" s="15"/>
      <c r="E25" s="16"/>
    </row>
    <row r="26" spans="1:7" s="12" customFormat="1" ht="18" customHeight="1" x14ac:dyDescent="0.2">
      <c r="A26" s="23"/>
      <c r="B26" s="900"/>
      <c r="C26" s="76"/>
      <c r="D26" s="15"/>
      <c r="E26" s="16"/>
    </row>
    <row r="27" spans="1:7" s="12" customFormat="1" ht="9.9499999999999993" customHeight="1" x14ac:dyDescent="0.2">
      <c r="A27" s="23"/>
      <c r="B27" s="900"/>
      <c r="C27" s="76"/>
      <c r="D27" s="15"/>
      <c r="E27" s="16"/>
    </row>
    <row r="28" spans="1:7" s="12" customFormat="1" ht="12" customHeight="1" x14ac:dyDescent="0.2">
      <c r="A28" s="23"/>
      <c r="B28" s="900"/>
      <c r="C28" s="77"/>
      <c r="D28" s="15"/>
      <c r="E28" s="15"/>
    </row>
    <row r="29" spans="1:7" s="12" customFormat="1" ht="9.9499999999999993" customHeight="1" x14ac:dyDescent="0.2">
      <c r="A29" s="23"/>
      <c r="B29" s="900"/>
      <c r="C29" s="28"/>
    </row>
    <row r="30" spans="1:7" s="12" customFormat="1" ht="12.75" customHeight="1" x14ac:dyDescent="0.2">
      <c r="A30" s="23"/>
      <c r="B30" s="900"/>
      <c r="C30" s="78"/>
      <c r="D30" s="20"/>
      <c r="E30" s="20"/>
      <c r="F30" s="20"/>
      <c r="G30" s="20"/>
    </row>
    <row r="31" spans="1:7" s="12" customFormat="1" ht="12.75" customHeight="1" x14ac:dyDescent="0.2">
      <c r="A31" s="23"/>
      <c r="B31" s="900"/>
      <c r="C31" s="77"/>
      <c r="D31" s="15"/>
      <c r="E31" s="15"/>
      <c r="F31" s="15"/>
      <c r="G31" s="15"/>
    </row>
    <row r="32" spans="1:7" s="12" customFormat="1" ht="12" customHeight="1" x14ac:dyDescent="0.2">
      <c r="A32" s="23"/>
      <c r="B32" s="900"/>
      <c r="C32" s="76"/>
      <c r="D32" s="15"/>
      <c r="E32" s="16"/>
    </row>
    <row r="33" spans="1:5" s="12" customFormat="1" ht="9.9499999999999993" customHeight="1" x14ac:dyDescent="0.2">
      <c r="A33" s="23"/>
      <c r="B33" s="900"/>
      <c r="C33" s="28"/>
    </row>
    <row r="34" spans="1:5" s="12" customFormat="1" ht="9.9499999999999993" customHeight="1" x14ac:dyDescent="0.2">
      <c r="A34" s="23"/>
      <c r="B34" s="900"/>
      <c r="C34" s="28"/>
    </row>
    <row r="35" spans="1:5" s="12" customFormat="1" ht="12" customHeight="1" x14ac:dyDescent="0.2">
      <c r="A35" s="31"/>
      <c r="B35" s="900"/>
      <c r="C35" s="76"/>
      <c r="D35" s="15"/>
      <c r="E35" s="16"/>
    </row>
    <row r="36" spans="1:5" ht="12.75" customHeight="1" x14ac:dyDescent="0.2">
      <c r="A36" s="31"/>
      <c r="B36" s="900"/>
      <c r="C36" s="35"/>
    </row>
    <row r="37" spans="1:5" ht="12.75" customHeight="1" x14ac:dyDescent="0.2">
      <c r="A37" s="23"/>
      <c r="B37" s="900"/>
      <c r="C37" s="35"/>
    </row>
    <row r="38" spans="1:5" s="12" customFormat="1" ht="6" customHeight="1" x14ac:dyDescent="0.2">
      <c r="A38" s="23"/>
      <c r="B38" s="900"/>
      <c r="C38" s="28"/>
    </row>
    <row r="39" spans="1:5" s="12" customFormat="1" ht="14.1" customHeight="1" x14ac:dyDescent="0.2">
      <c r="A39" s="23"/>
      <c r="B39" s="900"/>
      <c r="C39" s="28"/>
      <c r="D39" s="13"/>
    </row>
    <row r="40" spans="1:5" s="12" customFormat="1" ht="14.1" customHeight="1" x14ac:dyDescent="0.2">
      <c r="A40" s="23"/>
      <c r="B40" s="900"/>
      <c r="C40" s="28"/>
    </row>
    <row r="41" spans="1:5" s="12" customFormat="1" ht="13.5" customHeight="1" x14ac:dyDescent="0.2">
      <c r="A41" s="23"/>
      <c r="B41" s="900"/>
      <c r="C41" s="28"/>
      <c r="E41" s="4"/>
    </row>
    <row r="42" spans="1:5" s="12" customFormat="1" ht="10.5" customHeight="1" x14ac:dyDescent="0.2">
      <c r="A42" s="23"/>
      <c r="B42" s="900"/>
      <c r="C42" s="28"/>
    </row>
    <row r="43" spans="1:5" s="12" customFormat="1" ht="14.1" customHeight="1" x14ac:dyDescent="0.2">
      <c r="A43" s="23"/>
      <c r="B43" s="900"/>
      <c r="C43" s="28"/>
    </row>
    <row r="44" spans="1:5" s="12" customFormat="1" ht="14.1" customHeight="1" x14ac:dyDescent="0.2">
      <c r="A44" s="23"/>
      <c r="B44" s="900"/>
      <c r="C44" s="28"/>
    </row>
    <row r="45" spans="1:5" s="12" customFormat="1" ht="14.1" customHeight="1" x14ac:dyDescent="0.2">
      <c r="A45" s="31"/>
      <c r="B45" s="900"/>
      <c r="C45" s="28"/>
    </row>
    <row r="46" spans="1:5" ht="12.75" customHeight="1" x14ac:dyDescent="0.2">
      <c r="A46" s="31"/>
      <c r="B46" s="900"/>
      <c r="C46" s="35"/>
    </row>
    <row r="47" spans="1:5" ht="12.75" customHeight="1" x14ac:dyDescent="0.2">
      <c r="A47" s="31"/>
      <c r="B47" s="900"/>
      <c r="C47" s="35"/>
    </row>
    <row r="48" spans="1:5" ht="12.75" customHeight="1" x14ac:dyDescent="0.2">
      <c r="A48" s="31"/>
      <c r="B48" s="900"/>
      <c r="C48" s="35"/>
    </row>
    <row r="49" spans="1:3" ht="12.75" customHeight="1" x14ac:dyDescent="0.2">
      <c r="A49" s="31"/>
      <c r="B49" s="900"/>
      <c r="C49" s="35"/>
    </row>
    <row r="50" spans="1:3" ht="12.75" customHeight="1" x14ac:dyDescent="0.2">
      <c r="A50" s="31"/>
      <c r="B50" s="900"/>
      <c r="C50" s="35"/>
    </row>
    <row r="51" spans="1:3" ht="12.75" customHeight="1" x14ac:dyDescent="0.2">
      <c r="A51" s="23"/>
      <c r="B51" s="900"/>
      <c r="C51" s="35"/>
    </row>
    <row r="52" spans="1:3" s="12" customFormat="1" ht="14.1" customHeight="1" x14ac:dyDescent="0.2">
      <c r="A52" s="23"/>
      <c r="B52" s="900"/>
      <c r="C52" s="28"/>
    </row>
    <row r="53" spans="1:3" s="12" customFormat="1" ht="6" customHeight="1" x14ac:dyDescent="0.2">
      <c r="A53" s="23"/>
      <c r="B53" s="900"/>
      <c r="C53" s="28"/>
    </row>
    <row r="54" spans="1:3" s="12" customFormat="1" ht="12.75" customHeight="1" x14ac:dyDescent="0.2">
      <c r="A54" s="31"/>
      <c r="B54" s="900"/>
      <c r="C54" s="28"/>
    </row>
    <row r="55" spans="1:3" ht="12.75" customHeight="1" x14ac:dyDescent="0.2">
      <c r="A55" s="31"/>
      <c r="B55" s="901"/>
      <c r="C55" s="35"/>
    </row>
    <row r="56" spans="1:3" ht="12" thickBot="1" x14ac:dyDescent="0.25">
      <c r="A56" s="40"/>
      <c r="B56" s="41"/>
      <c r="C56" s="43"/>
    </row>
  </sheetData>
  <sheetProtection password="EBAD" sheet="1"/>
  <mergeCells count="2">
    <mergeCell ref="A1:C1"/>
    <mergeCell ref="B8:B55"/>
  </mergeCells>
  <phoneticPr fontId="7" type="noConversion"/>
  <pageMargins left="0.5" right="0.5" top="0.5" bottom="0.5" header="0.25" footer="0.25"/>
  <pageSetup orientation="portrait" r:id="rId1"/>
  <headerFooter alignWithMargins="0">
    <oddHeader>&amp;C&amp;F</oddHeader>
    <oddFooter>&amp;L&amp;A&amp;C&amp;P&amp;RSGER Consolidated Reporting Form v3.2</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dimension ref="A1:I57"/>
  <sheetViews>
    <sheetView zoomScaleNormal="100" workbookViewId="0">
      <selection activeCell="S48" sqref="S48"/>
    </sheetView>
  </sheetViews>
  <sheetFormatPr defaultRowHeight="12" x14ac:dyDescent="0.2"/>
  <cols>
    <col min="1" max="1" width="2.7109375" style="210" customWidth="1"/>
    <col min="2" max="2" width="44.7109375" style="210" customWidth="1"/>
    <col min="3" max="3" width="2.7109375" style="210" customWidth="1"/>
    <col min="4" max="4" width="43.7109375" style="210" customWidth="1"/>
    <col min="5" max="5" width="2.7109375" style="210" customWidth="1"/>
    <col min="6" max="6" width="9.140625" style="210"/>
    <col min="7" max="8" width="9.140625" style="210" hidden="1" customWidth="1"/>
    <col min="9" max="16384" width="9.140625" style="210"/>
  </cols>
  <sheetData>
    <row r="1" spans="1:7" ht="15" customHeight="1" x14ac:dyDescent="0.2">
      <c r="A1" s="732" t="s">
        <v>337</v>
      </c>
      <c r="B1" s="728"/>
      <c r="C1" s="728"/>
      <c r="D1" s="728"/>
      <c r="E1" s="729"/>
    </row>
    <row r="2" spans="1:7" ht="6.6" customHeight="1" x14ac:dyDescent="0.2">
      <c r="A2" s="211"/>
      <c r="B2" s="50"/>
      <c r="C2" s="50"/>
      <c r="D2" s="50"/>
      <c r="E2" s="212"/>
    </row>
    <row r="3" spans="1:7" ht="25.5" customHeight="1" x14ac:dyDescent="0.2">
      <c r="A3" s="211"/>
      <c r="B3" s="905" t="s">
        <v>192</v>
      </c>
      <c r="C3" s="905"/>
      <c r="D3" s="905"/>
      <c r="E3" s="212"/>
    </row>
    <row r="4" spans="1:7" ht="6.6" customHeight="1" x14ac:dyDescent="0.2">
      <c r="A4" s="211"/>
      <c r="B4" s="50"/>
      <c r="C4" s="50"/>
      <c r="D4" s="50"/>
      <c r="E4" s="212"/>
    </row>
    <row r="5" spans="1:7" s="1" customFormat="1" ht="15" customHeight="1" x14ac:dyDescent="0.2">
      <c r="A5" s="231"/>
      <c r="B5" s="260" t="s">
        <v>545</v>
      </c>
      <c r="C5" s="232"/>
      <c r="D5" s="232"/>
      <c r="E5" s="233"/>
    </row>
    <row r="6" spans="1:7" ht="14.1" customHeight="1" x14ac:dyDescent="0.2">
      <c r="A6" s="211"/>
      <c r="B6" s="53" t="s">
        <v>470</v>
      </c>
      <c r="C6" s="53"/>
      <c r="D6" s="53"/>
      <c r="E6" s="212"/>
    </row>
    <row r="7" spans="1:7" ht="14.1" customHeight="1" x14ac:dyDescent="0.2">
      <c r="A7" s="211"/>
      <c r="B7" s="54"/>
      <c r="C7" s="50"/>
      <c r="D7" s="53"/>
      <c r="E7" s="212"/>
      <c r="G7" s="606" t="s">
        <v>467</v>
      </c>
    </row>
    <row r="8" spans="1:7" ht="14.1" customHeight="1" x14ac:dyDescent="0.2">
      <c r="A8" s="211"/>
      <c r="B8" s="50" t="s">
        <v>153</v>
      </c>
      <c r="C8" s="53"/>
      <c r="D8" s="50" t="s">
        <v>154</v>
      </c>
      <c r="E8" s="212"/>
      <c r="G8" s="606" t="s">
        <v>466</v>
      </c>
    </row>
    <row r="9" spans="1:7" ht="14.1" customHeight="1" x14ac:dyDescent="0.2">
      <c r="A9" s="211"/>
      <c r="B9" s="54"/>
      <c r="C9" s="50"/>
      <c r="D9" s="54"/>
      <c r="E9" s="212"/>
      <c r="G9" s="606" t="s">
        <v>468</v>
      </c>
    </row>
    <row r="10" spans="1:7" ht="14.1" customHeight="1" x14ac:dyDescent="0.2">
      <c r="A10" s="211"/>
      <c r="B10" s="50" t="s">
        <v>340</v>
      </c>
      <c r="C10" s="53"/>
      <c r="D10" s="50" t="s">
        <v>102</v>
      </c>
      <c r="E10" s="212"/>
      <c r="G10" s="606" t="s">
        <v>474</v>
      </c>
    </row>
    <row r="11" spans="1:7" ht="14.1" customHeight="1" x14ac:dyDescent="0.2">
      <c r="A11" s="211"/>
      <c r="B11" s="54"/>
      <c r="C11" s="619"/>
      <c r="D11" s="54"/>
      <c r="E11" s="212"/>
      <c r="G11" s="606" t="s">
        <v>469</v>
      </c>
    </row>
    <row r="12" spans="1:7" ht="14.1" customHeight="1" x14ac:dyDescent="0.2">
      <c r="A12" s="211"/>
      <c r="B12" s="50" t="s">
        <v>155</v>
      </c>
      <c r="C12" s="53"/>
      <c r="D12" s="50" t="s">
        <v>156</v>
      </c>
      <c r="E12" s="212"/>
    </row>
    <row r="13" spans="1:7" ht="14.1" customHeight="1" x14ac:dyDescent="0.2">
      <c r="A13" s="211"/>
      <c r="B13" s="54"/>
      <c r="C13" s="372"/>
      <c r="D13" s="54"/>
      <c r="E13" s="212"/>
    </row>
    <row r="14" spans="1:7" ht="14.1" customHeight="1" x14ac:dyDescent="0.2">
      <c r="A14" s="211"/>
      <c r="B14" s="50" t="s">
        <v>158</v>
      </c>
      <c r="C14" s="53"/>
      <c r="D14" s="50" t="s">
        <v>118</v>
      </c>
      <c r="E14" s="212"/>
    </row>
    <row r="15" spans="1:7" ht="14.1" customHeight="1" x14ac:dyDescent="0.2">
      <c r="A15" s="211"/>
      <c r="B15" s="54"/>
      <c r="C15" s="50"/>
      <c r="D15" s="54"/>
      <c r="E15" s="212"/>
    </row>
    <row r="16" spans="1:7" ht="14.1" customHeight="1" x14ac:dyDescent="0.2">
      <c r="A16" s="211"/>
      <c r="B16" s="50" t="s">
        <v>122</v>
      </c>
      <c r="C16" s="53"/>
      <c r="D16" s="50" t="s">
        <v>131</v>
      </c>
      <c r="E16" s="212"/>
    </row>
    <row r="17" spans="1:9" ht="14.1" customHeight="1" x14ac:dyDescent="0.2">
      <c r="A17" s="211"/>
      <c r="B17" s="542"/>
      <c r="C17" s="620"/>
      <c r="D17" s="542"/>
      <c r="E17" s="212"/>
      <c r="I17" s="2"/>
    </row>
    <row r="18" spans="1:9" ht="14.1" customHeight="1" x14ac:dyDescent="0.2">
      <c r="A18" s="211"/>
      <c r="B18" s="50" t="s">
        <v>18</v>
      </c>
      <c r="C18" s="53"/>
      <c r="D18" s="50" t="s">
        <v>341</v>
      </c>
      <c r="E18" s="212"/>
    </row>
    <row r="19" spans="1:9" ht="14.1" customHeight="1" x14ac:dyDescent="0.2">
      <c r="A19" s="211"/>
      <c r="B19" s="54"/>
      <c r="C19" s="621"/>
      <c r="D19" s="539"/>
      <c r="E19" s="212"/>
    </row>
    <row r="20" spans="1:9" ht="8.1" customHeight="1" x14ac:dyDescent="0.2">
      <c r="A20" s="211"/>
      <c r="B20" s="570"/>
      <c r="C20" s="50"/>
      <c r="D20" s="571"/>
      <c r="E20" s="212"/>
    </row>
    <row r="21" spans="1:9" ht="15" customHeight="1" x14ac:dyDescent="0.25">
      <c r="A21" s="217"/>
      <c r="B21" s="218" t="s">
        <v>338</v>
      </c>
      <c r="C21" s="218"/>
      <c r="D21" s="218"/>
      <c r="E21" s="219"/>
    </row>
    <row r="22" spans="1:9" ht="14.1" customHeight="1" x14ac:dyDescent="0.2">
      <c r="A22" s="211"/>
      <c r="B22" s="53" t="s">
        <v>19</v>
      </c>
      <c r="C22" s="53"/>
      <c r="D22" s="53"/>
      <c r="E22" s="212"/>
    </row>
    <row r="23" spans="1:9" ht="14.1" customHeight="1" x14ac:dyDescent="0.2">
      <c r="A23" s="211"/>
      <c r="B23" s="757"/>
      <c r="C23" s="903"/>
      <c r="D23" s="904"/>
      <c r="E23" s="212"/>
    </row>
    <row r="24" spans="1:9" ht="14.1" customHeight="1" x14ac:dyDescent="0.2">
      <c r="A24" s="211"/>
      <c r="B24" s="50" t="s">
        <v>155</v>
      </c>
      <c r="C24" s="53"/>
      <c r="D24" s="50" t="s">
        <v>156</v>
      </c>
      <c r="E24" s="212"/>
    </row>
    <row r="25" spans="1:9" ht="14.1" customHeight="1" x14ac:dyDescent="0.2">
      <c r="A25" s="211"/>
      <c r="B25" s="54"/>
      <c r="C25" s="50"/>
      <c r="D25" s="54"/>
      <c r="E25" s="212"/>
    </row>
    <row r="26" spans="1:9" ht="14.1" customHeight="1" x14ac:dyDescent="0.2">
      <c r="A26" s="211"/>
      <c r="B26" s="50" t="s">
        <v>158</v>
      </c>
      <c r="C26" s="53"/>
      <c r="D26" s="50" t="s">
        <v>118</v>
      </c>
      <c r="E26" s="212"/>
    </row>
    <row r="27" spans="1:9" ht="14.1" customHeight="1" x14ac:dyDescent="0.2">
      <c r="A27" s="211"/>
      <c r="B27" s="54"/>
      <c r="C27" s="284"/>
      <c r="D27" s="353"/>
      <c r="E27" s="212"/>
    </row>
    <row r="28" spans="1:9" ht="14.1" customHeight="1" x14ac:dyDescent="0.2">
      <c r="A28" s="211"/>
      <c r="B28" s="50" t="s">
        <v>122</v>
      </c>
      <c r="C28" s="53"/>
      <c r="D28" s="50" t="s">
        <v>131</v>
      </c>
      <c r="E28" s="212"/>
    </row>
    <row r="29" spans="1:9" ht="14.1" customHeight="1" x14ac:dyDescent="0.2">
      <c r="A29" s="211"/>
      <c r="B29" s="54"/>
      <c r="C29" s="619"/>
      <c r="D29" s="54"/>
      <c r="E29" s="212"/>
    </row>
    <row r="30" spans="1:9" ht="14.1" customHeight="1" x14ac:dyDescent="0.2">
      <c r="A30" s="211"/>
      <c r="B30" s="50" t="s">
        <v>18</v>
      </c>
      <c r="C30" s="53"/>
      <c r="D30" s="50" t="s">
        <v>342</v>
      </c>
      <c r="E30" s="212"/>
    </row>
    <row r="31" spans="1:9" ht="14.1" customHeight="1" x14ac:dyDescent="0.2">
      <c r="A31" s="211"/>
      <c r="B31" s="54"/>
      <c r="C31" s="619"/>
      <c r="D31" s="54"/>
      <c r="E31" s="212"/>
    </row>
    <row r="32" spans="1:9" ht="8.1" customHeight="1" x14ac:dyDescent="0.2">
      <c r="A32" s="211"/>
      <c r="B32" s="50"/>
      <c r="C32" s="53"/>
      <c r="D32" s="50"/>
      <c r="E32" s="212"/>
    </row>
    <row r="33" spans="1:5" ht="15" customHeight="1" x14ac:dyDescent="0.25">
      <c r="A33" s="217"/>
      <c r="B33" s="218" t="s">
        <v>339</v>
      </c>
      <c r="C33" s="218"/>
      <c r="D33" s="218"/>
      <c r="E33" s="219"/>
    </row>
    <row r="34" spans="1:5" ht="24" customHeight="1" x14ac:dyDescent="0.2">
      <c r="A34" s="379"/>
      <c r="B34" s="809" t="s">
        <v>538</v>
      </c>
      <c r="C34" s="902"/>
      <c r="D34" s="902"/>
      <c r="E34" s="212"/>
    </row>
    <row r="35" spans="1:5" x14ac:dyDescent="0.2">
      <c r="A35" s="211"/>
      <c r="B35" s="50"/>
      <c r="C35" s="50"/>
      <c r="D35" s="50"/>
      <c r="E35" s="212"/>
    </row>
    <row r="36" spans="1:5" x14ac:dyDescent="0.2">
      <c r="A36" s="211"/>
      <c r="B36" s="906"/>
      <c r="C36" s="737"/>
      <c r="D36" s="738"/>
      <c r="E36" s="212"/>
    </row>
    <row r="37" spans="1:5" x14ac:dyDescent="0.2">
      <c r="A37" s="211"/>
      <c r="B37" s="739"/>
      <c r="C37" s="740"/>
      <c r="D37" s="741"/>
      <c r="E37" s="212"/>
    </row>
    <row r="38" spans="1:5" x14ac:dyDescent="0.2">
      <c r="A38" s="211"/>
      <c r="B38" s="739"/>
      <c r="C38" s="740"/>
      <c r="D38" s="741"/>
      <c r="E38" s="212"/>
    </row>
    <row r="39" spans="1:5" x14ac:dyDescent="0.2">
      <c r="A39" s="211"/>
      <c r="B39" s="739"/>
      <c r="C39" s="740"/>
      <c r="D39" s="741"/>
      <c r="E39" s="212"/>
    </row>
    <row r="40" spans="1:5" x14ac:dyDescent="0.2">
      <c r="A40" s="211"/>
      <c r="B40" s="739"/>
      <c r="C40" s="740"/>
      <c r="D40" s="741"/>
      <c r="E40" s="212"/>
    </row>
    <row r="41" spans="1:5" x14ac:dyDescent="0.2">
      <c r="A41" s="211"/>
      <c r="B41" s="739"/>
      <c r="C41" s="740"/>
      <c r="D41" s="741"/>
      <c r="E41" s="212"/>
    </row>
    <row r="42" spans="1:5" x14ac:dyDescent="0.2">
      <c r="A42" s="211"/>
      <c r="B42" s="739"/>
      <c r="C42" s="740"/>
      <c r="D42" s="741"/>
      <c r="E42" s="212"/>
    </row>
    <row r="43" spans="1:5" x14ac:dyDescent="0.2">
      <c r="A43" s="211"/>
      <c r="B43" s="739"/>
      <c r="C43" s="740"/>
      <c r="D43" s="741"/>
      <c r="E43" s="212"/>
    </row>
    <row r="44" spans="1:5" x14ac:dyDescent="0.2">
      <c r="A44" s="211"/>
      <c r="B44" s="739"/>
      <c r="C44" s="740"/>
      <c r="D44" s="741"/>
      <c r="E44" s="212"/>
    </row>
    <row r="45" spans="1:5" x14ac:dyDescent="0.2">
      <c r="A45" s="211"/>
      <c r="B45" s="739"/>
      <c r="C45" s="740"/>
      <c r="D45" s="741"/>
      <c r="E45" s="212"/>
    </row>
    <row r="46" spans="1:5" x14ac:dyDescent="0.2">
      <c r="A46" s="211"/>
      <c r="B46" s="739"/>
      <c r="C46" s="740"/>
      <c r="D46" s="741"/>
      <c r="E46" s="212"/>
    </row>
    <row r="47" spans="1:5" x14ac:dyDescent="0.2">
      <c r="A47" s="211"/>
      <c r="B47" s="739"/>
      <c r="C47" s="740"/>
      <c r="D47" s="741"/>
      <c r="E47" s="212"/>
    </row>
    <row r="48" spans="1:5" x14ac:dyDescent="0.2">
      <c r="A48" s="211"/>
      <c r="B48" s="739"/>
      <c r="C48" s="740"/>
      <c r="D48" s="741"/>
      <c r="E48" s="212"/>
    </row>
    <row r="49" spans="1:5" x14ac:dyDescent="0.2">
      <c r="A49" s="211"/>
      <c r="B49" s="739"/>
      <c r="C49" s="740"/>
      <c r="D49" s="741"/>
      <c r="E49" s="212"/>
    </row>
    <row r="50" spans="1:5" x14ac:dyDescent="0.2">
      <c r="A50" s="211"/>
      <c r="B50" s="739"/>
      <c r="C50" s="740"/>
      <c r="D50" s="741"/>
      <c r="E50" s="212"/>
    </row>
    <row r="51" spans="1:5" x14ac:dyDescent="0.2">
      <c r="A51" s="211"/>
      <c r="B51" s="742"/>
      <c r="C51" s="743"/>
      <c r="D51" s="744"/>
      <c r="E51" s="212"/>
    </row>
    <row r="52" spans="1:5" x14ac:dyDescent="0.2">
      <c r="A52" s="211"/>
      <c r="B52" s="50"/>
      <c r="C52" s="50"/>
      <c r="D52" s="50"/>
      <c r="E52" s="212"/>
    </row>
    <row r="53" spans="1:5" x14ac:dyDescent="0.2">
      <c r="A53" s="211"/>
      <c r="B53" s="665" t="str">
        <f>IF(Submission!I5=2,LEFT(CONCATENATE(Submission!$C$15," CR"),95),LEFT(CONCATENATE(Submission!$C$15,"-",Submission!$C$17,"-",Submission!$C$19," BEIA"),85))</f>
        <v>-- BEIA</v>
      </c>
      <c r="C53" s="615"/>
      <c r="D53" s="666"/>
      <c r="E53" s="212"/>
    </row>
    <row r="54" spans="1:5" x14ac:dyDescent="0.2">
      <c r="A54" s="211"/>
      <c r="B54" s="667" t="str">
        <f>LEFT(CONCATENATE('Section A2'!$B$5, " - ", 'Section A1'!$B$5),95)</f>
        <v xml:space="preserve"> - </v>
      </c>
      <c r="C54" s="283"/>
      <c r="D54" s="668"/>
      <c r="E54" s="212"/>
    </row>
    <row r="55" spans="1:5" ht="12.75" thickBot="1" x14ac:dyDescent="0.25">
      <c r="A55" s="213"/>
      <c r="B55" s="214"/>
      <c r="C55" s="214"/>
      <c r="D55" s="214"/>
      <c r="E55" s="215"/>
    </row>
    <row r="56" spans="1:5" x14ac:dyDescent="0.2">
      <c r="A56" s="235"/>
      <c r="B56" s="235"/>
      <c r="C56" s="235"/>
      <c r="D56" s="235"/>
      <c r="E56" s="235"/>
    </row>
    <row r="57" spans="1:5" x14ac:dyDescent="0.2">
      <c r="A57" s="235"/>
      <c r="B57" s="235"/>
      <c r="C57" s="235"/>
      <c r="D57" s="235"/>
      <c r="E57" s="235"/>
    </row>
  </sheetData>
  <sheetProtection password="EBAD" sheet="1"/>
  <mergeCells count="5">
    <mergeCell ref="B34:D34"/>
    <mergeCell ref="B23:D23"/>
    <mergeCell ref="A1:E1"/>
    <mergeCell ref="B3:D3"/>
    <mergeCell ref="B36:D51"/>
  </mergeCells>
  <phoneticPr fontId="0" type="noConversion"/>
  <dataValidations count="1">
    <dataValidation type="list" allowBlank="1" showInputMessage="1" showErrorMessage="1" sqref="B7">
      <formula1>$G$7:$G$11</formula1>
    </dataValidation>
  </dataValidations>
  <pageMargins left="0.5" right="0.5" top="0.5" bottom="0.5" header="0.25" footer="0.25"/>
  <pageSetup orientation="portrait" r:id="rId1"/>
  <headerFooter alignWithMargins="0">
    <oddHeader>&amp;C&amp;F</oddHeader>
    <oddFooter>&amp;L&amp;A&amp;C&amp;P&amp;RSGER Consolidated Reporting Form v3.2</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dimension ref="A1:I62"/>
  <sheetViews>
    <sheetView topLeftCell="A4" workbookViewId="0">
      <selection activeCell="S48" sqref="S48"/>
    </sheetView>
  </sheetViews>
  <sheetFormatPr defaultRowHeight="12" x14ac:dyDescent="0.2"/>
  <cols>
    <col min="1" max="1" width="2.7109375" style="210" customWidth="1"/>
    <col min="2" max="2" width="44.7109375" style="210" customWidth="1"/>
    <col min="3" max="3" width="2.7109375" style="210" customWidth="1"/>
    <col min="4" max="4" width="43.7109375" style="210" customWidth="1"/>
    <col min="5" max="5" width="2.7109375" style="210" customWidth="1"/>
    <col min="6" max="6" width="9.140625" style="210" customWidth="1"/>
    <col min="7" max="9" width="9.140625" style="210" hidden="1" customWidth="1"/>
    <col min="10" max="10" width="9.140625" style="210" customWidth="1"/>
    <col min="11" max="16384" width="9.140625" style="210"/>
  </cols>
  <sheetData>
    <row r="1" spans="1:8" s="1" customFormat="1" ht="14.1" customHeight="1" x14ac:dyDescent="0.2">
      <c r="A1" s="732" t="s">
        <v>546</v>
      </c>
      <c r="B1" s="747"/>
      <c r="C1" s="747"/>
      <c r="D1" s="747"/>
      <c r="E1" s="748"/>
      <c r="G1" s="605" t="s">
        <v>465</v>
      </c>
      <c r="H1" s="605" t="s">
        <v>465</v>
      </c>
    </row>
    <row r="2" spans="1:8" ht="3.75" customHeight="1" x14ac:dyDescent="0.2">
      <c r="A2" s="211"/>
      <c r="B2" s="571"/>
      <c r="C2" s="111"/>
      <c r="D2" s="571"/>
      <c r="E2" s="212"/>
    </row>
    <row r="3" spans="1:8" s="1" customFormat="1" ht="14.1" customHeight="1" x14ac:dyDescent="0.2">
      <c r="A3" s="231"/>
      <c r="B3" s="260" t="s">
        <v>547</v>
      </c>
      <c r="C3" s="232"/>
      <c r="D3" s="232"/>
      <c r="E3" s="233"/>
    </row>
    <row r="4" spans="1:8" ht="14.1" customHeight="1" x14ac:dyDescent="0.2">
      <c r="A4" s="211"/>
      <c r="B4" s="46"/>
      <c r="C4" s="406"/>
      <c r="D4" s="53"/>
      <c r="E4" s="212"/>
      <c r="G4" s="210" t="s">
        <v>250</v>
      </c>
      <c r="H4" s="523" t="b">
        <v>0</v>
      </c>
    </row>
    <row r="5" spans="1:8" ht="12.95" customHeight="1" x14ac:dyDescent="0.2">
      <c r="A5" s="589" t="s">
        <v>153</v>
      </c>
      <c r="B5" s="53"/>
      <c r="C5" s="590" t="s">
        <v>154</v>
      </c>
      <c r="D5" s="53"/>
      <c r="E5" s="212"/>
      <c r="G5" s="606"/>
    </row>
    <row r="6" spans="1:8" ht="14.1" customHeight="1" x14ac:dyDescent="0.2">
      <c r="A6" s="589"/>
      <c r="B6" s="54"/>
      <c r="C6" s="590"/>
      <c r="D6" s="54"/>
      <c r="E6" s="212"/>
      <c r="G6" s="606"/>
    </row>
    <row r="7" spans="1:8" ht="12.95" customHeight="1" x14ac:dyDescent="0.2">
      <c r="A7" s="589" t="s">
        <v>29</v>
      </c>
      <c r="B7" s="235"/>
      <c r="C7" s="590" t="s">
        <v>157</v>
      </c>
      <c r="D7" s="235"/>
      <c r="E7" s="212"/>
      <c r="G7" s="606"/>
    </row>
    <row r="8" spans="1:8" ht="14.1" customHeight="1" x14ac:dyDescent="0.2">
      <c r="A8" s="589"/>
      <c r="B8" s="54"/>
      <c r="C8" s="590"/>
      <c r="D8" s="539"/>
      <c r="E8" s="212"/>
      <c r="G8" s="606"/>
    </row>
    <row r="9" spans="1:8" ht="12.95" customHeight="1" x14ac:dyDescent="0.2">
      <c r="A9" s="589" t="s">
        <v>11</v>
      </c>
      <c r="B9" s="235"/>
      <c r="C9" s="590" t="s">
        <v>12</v>
      </c>
      <c r="D9" s="235"/>
      <c r="E9" s="212"/>
    </row>
    <row r="10" spans="1:8" ht="14.1" customHeight="1" x14ac:dyDescent="0.2">
      <c r="A10" s="589"/>
      <c r="B10" s="54"/>
      <c r="C10" s="590"/>
      <c r="D10" s="54"/>
      <c r="E10" s="212"/>
    </row>
    <row r="11" spans="1:8" ht="12.95" customHeight="1" x14ac:dyDescent="0.2">
      <c r="A11" s="589" t="s">
        <v>158</v>
      </c>
      <c r="B11" s="235"/>
      <c r="C11" s="590" t="s">
        <v>118</v>
      </c>
      <c r="D11" s="235"/>
      <c r="E11" s="212"/>
    </row>
    <row r="12" spans="1:8" ht="14.1" customHeight="1" x14ac:dyDescent="0.2">
      <c r="A12" s="589"/>
      <c r="B12" s="54"/>
      <c r="C12" s="590"/>
      <c r="D12" s="541"/>
      <c r="E12" s="212"/>
    </row>
    <row r="13" spans="1:8" ht="12.95" customHeight="1" x14ac:dyDescent="0.2">
      <c r="A13" s="589" t="s">
        <v>450</v>
      </c>
      <c r="B13" s="235"/>
      <c r="C13" s="590" t="s">
        <v>151</v>
      </c>
      <c r="D13" s="235"/>
      <c r="E13" s="212"/>
    </row>
    <row r="14" spans="1:8" ht="14.1" customHeight="1" x14ac:dyDescent="0.2">
      <c r="A14" s="211"/>
      <c r="B14" s="54"/>
      <c r="C14" s="50"/>
      <c r="D14" s="541"/>
      <c r="E14" s="212"/>
    </row>
    <row r="15" spans="1:8" ht="3.75" customHeight="1" x14ac:dyDescent="0.2">
      <c r="A15" s="211"/>
      <c r="B15" s="571"/>
      <c r="C15" s="111"/>
      <c r="D15" s="571"/>
      <c r="E15" s="212"/>
    </row>
    <row r="16" spans="1:8" s="1" customFormat="1" ht="14.1" customHeight="1" x14ac:dyDescent="0.2">
      <c r="A16" s="231"/>
      <c r="B16" s="260" t="s">
        <v>552</v>
      </c>
      <c r="C16" s="232"/>
      <c r="D16" s="232"/>
      <c r="E16" s="233"/>
    </row>
    <row r="17" spans="1:9" ht="3.75" customHeight="1" x14ac:dyDescent="0.2">
      <c r="A17" s="596"/>
      <c r="B17" s="53"/>
      <c r="C17" s="590"/>
      <c r="D17" s="53"/>
      <c r="E17" s="212"/>
      <c r="G17" s="606"/>
    </row>
    <row r="18" spans="1:9" ht="12.95" customHeight="1" x14ac:dyDescent="0.2">
      <c r="A18" s="589" t="s">
        <v>153</v>
      </c>
      <c r="B18" s="53"/>
      <c r="C18" s="590" t="s">
        <v>154</v>
      </c>
      <c r="D18" s="53"/>
      <c r="E18" s="212"/>
      <c r="G18" s="606"/>
    </row>
    <row r="19" spans="1:9" ht="14.1" customHeight="1" x14ac:dyDescent="0.2">
      <c r="A19" s="589"/>
      <c r="B19" s="54"/>
      <c r="C19" s="590"/>
      <c r="D19" s="54"/>
      <c r="E19" s="212"/>
      <c r="G19" s="606"/>
    </row>
    <row r="20" spans="1:9" ht="12.95" customHeight="1" x14ac:dyDescent="0.2">
      <c r="A20" s="589" t="s">
        <v>29</v>
      </c>
      <c r="B20" s="235"/>
      <c r="C20" s="590" t="s">
        <v>157</v>
      </c>
      <c r="D20" s="235"/>
      <c r="E20" s="212"/>
      <c r="G20" s="606"/>
    </row>
    <row r="21" spans="1:9" ht="14.1" customHeight="1" x14ac:dyDescent="0.2">
      <c r="A21" s="589"/>
      <c r="B21" s="54"/>
      <c r="C21" s="590"/>
      <c r="D21" s="539"/>
      <c r="E21" s="212"/>
    </row>
    <row r="22" spans="1:9" ht="12.95" customHeight="1" x14ac:dyDescent="0.2">
      <c r="A22" s="589" t="s">
        <v>11</v>
      </c>
      <c r="B22" s="235"/>
      <c r="C22" s="590" t="s">
        <v>12</v>
      </c>
      <c r="D22" s="235"/>
      <c r="E22" s="212"/>
    </row>
    <row r="23" spans="1:9" ht="14.1" customHeight="1" x14ac:dyDescent="0.2">
      <c r="A23" s="589"/>
      <c r="B23" s="54"/>
      <c r="C23" s="590"/>
      <c r="D23" s="54"/>
      <c r="E23" s="212"/>
    </row>
    <row r="24" spans="1:9" ht="12.95" customHeight="1" x14ac:dyDescent="0.2">
      <c r="A24" s="589" t="s">
        <v>158</v>
      </c>
      <c r="B24" s="235"/>
      <c r="C24" s="590" t="s">
        <v>118</v>
      </c>
      <c r="D24" s="235"/>
      <c r="E24" s="212"/>
    </row>
    <row r="25" spans="1:9" ht="14.1" customHeight="1" x14ac:dyDescent="0.2">
      <c r="A25" s="589"/>
      <c r="B25" s="54"/>
      <c r="C25" s="590"/>
      <c r="D25" s="541"/>
      <c r="E25" s="212"/>
    </row>
    <row r="26" spans="1:9" ht="12.95" customHeight="1" x14ac:dyDescent="0.2">
      <c r="A26" s="589" t="s">
        <v>450</v>
      </c>
      <c r="B26" s="235"/>
      <c r="C26" s="590" t="s">
        <v>151</v>
      </c>
      <c r="D26" s="235"/>
      <c r="E26" s="212"/>
    </row>
    <row r="27" spans="1:9" ht="14.1" customHeight="1" x14ac:dyDescent="0.2">
      <c r="A27" s="211"/>
      <c r="B27" s="54"/>
      <c r="C27" s="50"/>
      <c r="D27" s="541"/>
      <c r="E27" s="212"/>
    </row>
    <row r="28" spans="1:9" ht="3.75" customHeight="1" x14ac:dyDescent="0.2">
      <c r="A28" s="211"/>
      <c r="B28" s="571"/>
      <c r="C28" s="111"/>
      <c r="D28" s="571"/>
      <c r="E28" s="212"/>
    </row>
    <row r="29" spans="1:9" s="1" customFormat="1" ht="14.1" customHeight="1" x14ac:dyDescent="0.2">
      <c r="A29" s="239"/>
      <c r="B29" s="260" t="s">
        <v>548</v>
      </c>
      <c r="C29" s="232"/>
      <c r="D29" s="232"/>
      <c r="E29" s="233"/>
    </row>
    <row r="30" spans="1:9" ht="14.1" customHeight="1" x14ac:dyDescent="0.2">
      <c r="A30" s="211"/>
      <c r="B30" s="46"/>
      <c r="C30" s="86"/>
      <c r="D30" s="46"/>
      <c r="E30" s="212"/>
      <c r="G30" s="210" t="s">
        <v>250</v>
      </c>
      <c r="H30" s="523" t="b">
        <v>0</v>
      </c>
      <c r="I30" s="210" t="b">
        <v>0</v>
      </c>
    </row>
    <row r="31" spans="1:9" ht="12.95" customHeight="1" x14ac:dyDescent="0.2">
      <c r="A31" s="589" t="s">
        <v>153</v>
      </c>
      <c r="B31" s="53"/>
      <c r="C31" s="590" t="s">
        <v>154</v>
      </c>
      <c r="D31" s="53"/>
      <c r="E31" s="212"/>
    </row>
    <row r="32" spans="1:9" ht="14.1" customHeight="1" x14ac:dyDescent="0.2">
      <c r="A32" s="589"/>
      <c r="B32" s="54"/>
      <c r="C32" s="590"/>
      <c r="D32" s="54"/>
      <c r="E32" s="212"/>
    </row>
    <row r="33" spans="1:8" ht="12.95" customHeight="1" x14ac:dyDescent="0.2">
      <c r="A33" s="589" t="s">
        <v>29</v>
      </c>
      <c r="B33" s="235"/>
      <c r="C33" s="590" t="s">
        <v>157</v>
      </c>
      <c r="D33" s="235"/>
      <c r="E33" s="212"/>
    </row>
    <row r="34" spans="1:8" ht="14.1" customHeight="1" x14ac:dyDescent="0.2">
      <c r="A34" s="589"/>
      <c r="B34" s="54"/>
      <c r="C34" s="590"/>
      <c r="D34" s="539"/>
      <c r="E34" s="212"/>
    </row>
    <row r="35" spans="1:8" ht="12.95" customHeight="1" x14ac:dyDescent="0.2">
      <c r="A35" s="589" t="s">
        <v>11</v>
      </c>
      <c r="B35" s="235"/>
      <c r="C35" s="590" t="s">
        <v>12</v>
      </c>
      <c r="D35" s="235"/>
      <c r="E35" s="212"/>
    </row>
    <row r="36" spans="1:8" ht="14.1" customHeight="1" x14ac:dyDescent="0.2">
      <c r="A36" s="589"/>
      <c r="B36" s="54"/>
      <c r="C36" s="590"/>
      <c r="D36" s="54"/>
      <c r="E36" s="212"/>
    </row>
    <row r="37" spans="1:8" ht="12.95" customHeight="1" x14ac:dyDescent="0.2">
      <c r="A37" s="589" t="s">
        <v>158</v>
      </c>
      <c r="B37" s="53"/>
      <c r="C37" s="590" t="s">
        <v>118</v>
      </c>
      <c r="D37" s="53"/>
      <c r="E37" s="212"/>
    </row>
    <row r="38" spans="1:8" ht="14.1" customHeight="1" x14ac:dyDescent="0.2">
      <c r="A38" s="589"/>
      <c r="B38" s="54"/>
      <c r="C38" s="590"/>
      <c r="D38" s="541"/>
      <c r="E38" s="212"/>
    </row>
    <row r="39" spans="1:8" ht="12.95" customHeight="1" x14ac:dyDescent="0.2">
      <c r="A39" s="589" t="s">
        <v>450</v>
      </c>
      <c r="B39" s="53"/>
      <c r="C39" s="590" t="s">
        <v>151</v>
      </c>
      <c r="D39" s="53"/>
      <c r="E39" s="212"/>
    </row>
    <row r="40" spans="1:8" ht="14.1" customHeight="1" x14ac:dyDescent="0.2">
      <c r="A40" s="211"/>
      <c r="B40" s="54"/>
      <c r="C40" s="50"/>
      <c r="D40" s="541"/>
      <c r="E40" s="212"/>
    </row>
    <row r="41" spans="1:8" ht="3.75" customHeight="1" x14ac:dyDescent="0.2">
      <c r="A41" s="211"/>
      <c r="B41" s="571"/>
      <c r="C41" s="111"/>
      <c r="D41" s="571"/>
      <c r="E41" s="212"/>
    </row>
    <row r="42" spans="1:8" s="1" customFormat="1" ht="14.1" customHeight="1" x14ac:dyDescent="0.2">
      <c r="A42" s="238"/>
      <c r="B42" s="260" t="s">
        <v>549</v>
      </c>
      <c r="C42" s="232"/>
      <c r="D42" s="232"/>
      <c r="E42" s="233"/>
    </row>
    <row r="43" spans="1:8" ht="12.95" customHeight="1" x14ac:dyDescent="0.2">
      <c r="A43" s="589"/>
      <c r="B43" s="590"/>
      <c r="C43" s="590"/>
      <c r="D43" s="53"/>
      <c r="E43" s="212"/>
      <c r="H43" s="210" t="b">
        <v>0</v>
      </c>
    </row>
    <row r="44" spans="1:8" ht="12.95" customHeight="1" x14ac:dyDescent="0.2">
      <c r="A44" s="589" t="s">
        <v>153</v>
      </c>
      <c r="B44" s="53"/>
      <c r="C44" s="590" t="s">
        <v>154</v>
      </c>
      <c r="D44" s="53"/>
      <c r="E44" s="212"/>
      <c r="G44" s="606" t="s">
        <v>467</v>
      </c>
    </row>
    <row r="45" spans="1:8" ht="14.1" customHeight="1" x14ac:dyDescent="0.2">
      <c r="A45" s="589"/>
      <c r="B45" s="54"/>
      <c r="C45" s="590"/>
      <c r="D45" s="54"/>
      <c r="E45" s="212"/>
      <c r="G45" s="606" t="s">
        <v>466</v>
      </c>
    </row>
    <row r="46" spans="1:8" ht="12.95" customHeight="1" x14ac:dyDescent="0.2">
      <c r="A46" s="589" t="s">
        <v>11</v>
      </c>
      <c r="B46" s="53"/>
      <c r="C46" s="590" t="s">
        <v>157</v>
      </c>
      <c r="D46" s="53"/>
      <c r="E46" s="212"/>
    </row>
    <row r="47" spans="1:8" ht="14.1" customHeight="1" x14ac:dyDescent="0.2">
      <c r="A47" s="589"/>
      <c r="B47" s="54"/>
      <c r="C47" s="590"/>
      <c r="D47" s="539"/>
      <c r="E47" s="212"/>
    </row>
    <row r="48" spans="1:8" ht="3.75" customHeight="1" x14ac:dyDescent="0.2">
      <c r="A48" s="211"/>
      <c r="B48" s="571"/>
      <c r="C48" s="111"/>
      <c r="D48" s="571"/>
      <c r="E48" s="212"/>
    </row>
    <row r="49" spans="1:8" s="1" customFormat="1" ht="14.1" customHeight="1" x14ac:dyDescent="0.2">
      <c r="A49" s="238"/>
      <c r="B49" s="260" t="s">
        <v>550</v>
      </c>
      <c r="C49" s="232"/>
      <c r="D49" s="232"/>
      <c r="E49" s="233"/>
    </row>
    <row r="50" spans="1:8" ht="12.75" customHeight="1" x14ac:dyDescent="0.2">
      <c r="A50" s="589"/>
      <c r="B50" s="590"/>
      <c r="C50" s="590"/>
      <c r="D50" s="53"/>
      <c r="E50" s="212"/>
      <c r="H50" s="210" t="b">
        <v>0</v>
      </c>
    </row>
    <row r="51" spans="1:8" ht="12.95" customHeight="1" x14ac:dyDescent="0.2">
      <c r="A51" s="589" t="s">
        <v>153</v>
      </c>
      <c r="B51" s="53"/>
      <c r="C51" s="590" t="s">
        <v>154</v>
      </c>
      <c r="D51" s="53"/>
      <c r="E51" s="212"/>
      <c r="G51" s="606" t="s">
        <v>467</v>
      </c>
    </row>
    <row r="52" spans="1:8" ht="14.1" customHeight="1" x14ac:dyDescent="0.2">
      <c r="A52" s="589"/>
      <c r="B52" s="54"/>
      <c r="C52" s="590"/>
      <c r="D52" s="54"/>
      <c r="E52" s="212"/>
      <c r="G52" s="606" t="s">
        <v>466</v>
      </c>
    </row>
    <row r="53" spans="1:8" ht="12.95" customHeight="1" x14ac:dyDescent="0.2">
      <c r="A53" s="589" t="s">
        <v>11</v>
      </c>
      <c r="B53" s="53"/>
      <c r="C53" s="590" t="s">
        <v>157</v>
      </c>
      <c r="D53" s="53"/>
      <c r="E53" s="212"/>
    </row>
    <row r="54" spans="1:8" ht="14.1" customHeight="1" x14ac:dyDescent="0.2">
      <c r="A54" s="589"/>
      <c r="B54" s="54"/>
      <c r="C54" s="590"/>
      <c r="D54" s="539"/>
      <c r="E54" s="212"/>
    </row>
    <row r="55" spans="1:8" ht="3.75" customHeight="1" x14ac:dyDescent="0.2">
      <c r="A55" s="211"/>
      <c r="B55" s="571"/>
      <c r="C55" s="111"/>
      <c r="D55" s="571"/>
      <c r="E55" s="212"/>
    </row>
    <row r="56" spans="1:8" s="1" customFormat="1" ht="14.1" customHeight="1" x14ac:dyDescent="0.2">
      <c r="A56" s="238"/>
      <c r="B56" s="260" t="s">
        <v>551</v>
      </c>
      <c r="C56" s="232"/>
      <c r="D56" s="232"/>
      <c r="E56" s="233"/>
    </row>
    <row r="57" spans="1:8" ht="14.25" customHeight="1" x14ac:dyDescent="0.2">
      <c r="A57" s="589"/>
      <c r="B57" s="590"/>
      <c r="C57" s="590"/>
      <c r="D57" s="53"/>
      <c r="E57" s="212"/>
      <c r="H57" s="210" t="b">
        <v>0</v>
      </c>
    </row>
    <row r="58" spans="1:8" ht="12.95" customHeight="1" x14ac:dyDescent="0.2">
      <c r="A58" s="589" t="s">
        <v>153</v>
      </c>
      <c r="B58" s="53"/>
      <c r="C58" s="590" t="s">
        <v>154</v>
      </c>
      <c r="D58" s="53"/>
      <c r="E58" s="212"/>
      <c r="G58" s="606" t="s">
        <v>467</v>
      </c>
    </row>
    <row r="59" spans="1:8" ht="14.1" customHeight="1" x14ac:dyDescent="0.2">
      <c r="A59" s="589"/>
      <c r="B59" s="54"/>
      <c r="C59" s="590"/>
      <c r="D59" s="54"/>
      <c r="E59" s="212"/>
      <c r="G59" s="606" t="s">
        <v>466</v>
      </c>
    </row>
    <row r="60" spans="1:8" ht="12.95" customHeight="1" x14ac:dyDescent="0.2">
      <c r="A60" s="589" t="s">
        <v>11</v>
      </c>
      <c r="B60" s="53"/>
      <c r="C60" s="590" t="s">
        <v>157</v>
      </c>
      <c r="D60" s="53"/>
      <c r="E60" s="212"/>
    </row>
    <row r="61" spans="1:8" ht="14.1" customHeight="1" x14ac:dyDescent="0.2">
      <c r="A61" s="589"/>
      <c r="B61" s="54"/>
      <c r="C61" s="590"/>
      <c r="D61" s="539"/>
      <c r="E61" s="212"/>
    </row>
    <row r="62" spans="1:8" ht="3.75" customHeight="1" thickBot="1" x14ac:dyDescent="0.25">
      <c r="A62" s="213"/>
      <c r="B62" s="214"/>
      <c r="C62" s="234"/>
      <c r="D62" s="214"/>
      <c r="E62" s="215"/>
    </row>
  </sheetData>
  <sheetProtection password="EBAD" sheet="1" objects="1" scenarios="1"/>
  <mergeCells count="1">
    <mergeCell ref="A1:E1"/>
  </mergeCells>
  <pageMargins left="0.5" right="0.5" top="0.25" bottom="0.25" header="0.25" footer="0.25"/>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41" r:id="rId4" name="Check Box 1">
              <controlPr defaultSize="0" autoFill="0" autoLine="0" autoPict="0" altText="Same as Person Responsible">
                <anchor moveWithCells="1">
                  <from>
                    <xdr:col>0</xdr:col>
                    <xdr:colOff>161925</xdr:colOff>
                    <xdr:row>41</xdr:row>
                    <xdr:rowOff>142875</xdr:rowOff>
                  </from>
                  <to>
                    <xdr:col>2</xdr:col>
                    <xdr:colOff>9525</xdr:colOff>
                    <xdr:row>43</xdr:row>
                    <xdr:rowOff>28575</xdr:rowOff>
                  </to>
                </anchor>
              </controlPr>
            </control>
          </mc:Choice>
        </mc:AlternateContent>
        <mc:AlternateContent xmlns:mc="http://schemas.openxmlformats.org/markup-compatibility/2006">
          <mc:Choice Requires="x14">
            <control shapeId="163848" r:id="rId5" name="Check Box 8">
              <controlPr defaultSize="0" autoFill="0" autoLine="0" autoPict="0" altText="Same as Person Responsible">
                <anchor moveWithCells="1">
                  <from>
                    <xdr:col>0</xdr:col>
                    <xdr:colOff>152400</xdr:colOff>
                    <xdr:row>28</xdr:row>
                    <xdr:rowOff>142875</xdr:rowOff>
                  </from>
                  <to>
                    <xdr:col>2</xdr:col>
                    <xdr:colOff>0</xdr:colOff>
                    <xdr:row>30</xdr:row>
                    <xdr:rowOff>19050</xdr:rowOff>
                  </to>
                </anchor>
              </controlPr>
            </control>
          </mc:Choice>
        </mc:AlternateContent>
        <mc:AlternateContent xmlns:mc="http://schemas.openxmlformats.org/markup-compatibility/2006">
          <mc:Choice Requires="x14">
            <control shapeId="163849" r:id="rId6" name="Check Box 9">
              <controlPr defaultSize="0" autoFill="0" autoLine="0" autoPict="0">
                <anchor moveWithCells="1">
                  <from>
                    <xdr:col>1</xdr:col>
                    <xdr:colOff>1362075</xdr:colOff>
                    <xdr:row>28</xdr:row>
                    <xdr:rowOff>142875</xdr:rowOff>
                  </from>
                  <to>
                    <xdr:col>2</xdr:col>
                    <xdr:colOff>0</xdr:colOff>
                    <xdr:row>30</xdr:row>
                    <xdr:rowOff>19050</xdr:rowOff>
                  </to>
                </anchor>
              </controlPr>
            </control>
          </mc:Choice>
        </mc:AlternateContent>
        <mc:AlternateContent xmlns:mc="http://schemas.openxmlformats.org/markup-compatibility/2006">
          <mc:Choice Requires="x14">
            <control shapeId="163850" r:id="rId7" name="Check Box 10">
              <controlPr defaultSize="0" autoFill="0" autoLine="0" autoPict="0" altText="Same as Person Responsible">
                <anchor moveWithCells="1">
                  <from>
                    <xdr:col>0</xdr:col>
                    <xdr:colOff>152400</xdr:colOff>
                    <xdr:row>2</xdr:row>
                    <xdr:rowOff>142875</xdr:rowOff>
                  </from>
                  <to>
                    <xdr:col>1</xdr:col>
                    <xdr:colOff>2838450</xdr:colOff>
                    <xdr:row>4</xdr:row>
                    <xdr:rowOff>19050</xdr:rowOff>
                  </to>
                </anchor>
              </controlPr>
            </control>
          </mc:Choice>
        </mc:AlternateContent>
        <mc:AlternateContent xmlns:mc="http://schemas.openxmlformats.org/markup-compatibility/2006">
          <mc:Choice Requires="x14">
            <control shapeId="163854" r:id="rId8" name="Check Box 14">
              <controlPr defaultSize="0" autoFill="0" autoLine="0" autoPict="0" altText="N/A">
                <anchor moveWithCells="1">
                  <from>
                    <xdr:col>0</xdr:col>
                    <xdr:colOff>171450</xdr:colOff>
                    <xdr:row>48</xdr:row>
                    <xdr:rowOff>152400</xdr:rowOff>
                  </from>
                  <to>
                    <xdr:col>2</xdr:col>
                    <xdr:colOff>19050</xdr:colOff>
                    <xdr:row>50</xdr:row>
                    <xdr:rowOff>38100</xdr:rowOff>
                  </to>
                </anchor>
              </controlPr>
            </control>
          </mc:Choice>
        </mc:AlternateContent>
        <mc:AlternateContent xmlns:mc="http://schemas.openxmlformats.org/markup-compatibility/2006">
          <mc:Choice Requires="x14">
            <control shapeId="163860" r:id="rId9" name="Check Box 20">
              <controlPr defaultSize="0" autoFill="0" autoLine="0" autoPict="0" altText="N/A">
                <anchor moveWithCells="1">
                  <from>
                    <xdr:col>0</xdr:col>
                    <xdr:colOff>171450</xdr:colOff>
                    <xdr:row>55</xdr:row>
                    <xdr:rowOff>152400</xdr:rowOff>
                  </from>
                  <to>
                    <xdr:col>2</xdr:col>
                    <xdr:colOff>19050</xdr:colOff>
                    <xdr:row>57</xdr:row>
                    <xdr:rowOff>19050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7"/>
  <dimension ref="A1:L41"/>
  <sheetViews>
    <sheetView zoomScaleNormal="100" workbookViewId="0">
      <selection activeCell="C24" sqref="C24:G24"/>
    </sheetView>
  </sheetViews>
  <sheetFormatPr defaultRowHeight="12" x14ac:dyDescent="0.2"/>
  <cols>
    <col min="1" max="1" width="2.7109375" style="134" customWidth="1"/>
    <col min="2" max="2" width="2.28515625" style="134" customWidth="1"/>
    <col min="3" max="3" width="31" style="134" customWidth="1"/>
    <col min="4" max="4" width="2.7109375" style="134" customWidth="1"/>
    <col min="5" max="5" width="16.7109375" style="134" customWidth="1"/>
    <col min="6" max="6" width="7.28515625" style="134" customWidth="1"/>
    <col min="7" max="7" width="10.28515625" style="134" customWidth="1"/>
    <col min="8" max="8" width="20" style="134" customWidth="1"/>
    <col min="9" max="9" width="2.7109375" style="134" customWidth="1"/>
    <col min="10" max="10" width="9.140625" style="134"/>
    <col min="11" max="12" width="0" style="134" hidden="1" customWidth="1"/>
    <col min="13" max="16384" width="9.140625" style="134"/>
  </cols>
  <sheetData>
    <row r="1" spans="1:12" ht="24" customHeight="1" x14ac:dyDescent="0.5">
      <c r="A1" s="907" t="s">
        <v>344</v>
      </c>
      <c r="B1" s="908"/>
      <c r="C1" s="908"/>
      <c r="D1" s="908"/>
      <c r="E1" s="908"/>
      <c r="F1" s="908"/>
      <c r="G1" s="908"/>
      <c r="H1" s="908"/>
      <c r="I1" s="909"/>
    </row>
    <row r="2" spans="1:12" ht="6" customHeight="1" x14ac:dyDescent="0.2">
      <c r="A2" s="80"/>
      <c r="B2" s="46"/>
      <c r="C2" s="46"/>
      <c r="D2" s="46"/>
      <c r="E2" s="46"/>
      <c r="F2" s="46"/>
      <c r="G2" s="46"/>
      <c r="H2" s="49"/>
      <c r="I2" s="133"/>
    </row>
    <row r="3" spans="1:12" s="7" customFormat="1" ht="15" customHeight="1" x14ac:dyDescent="0.2">
      <c r="A3" s="551"/>
      <c r="B3" s="552" t="s">
        <v>351</v>
      </c>
      <c r="C3" s="552"/>
      <c r="D3" s="553"/>
      <c r="E3" s="553"/>
      <c r="F3" s="553"/>
      <c r="G3" s="553"/>
      <c r="H3" s="553"/>
      <c r="I3" s="554"/>
    </row>
    <row r="4" spans="1:12" ht="14.1" customHeight="1" x14ac:dyDescent="0.2">
      <c r="A4" s="80"/>
      <c r="B4" s="46" t="s">
        <v>150</v>
      </c>
      <c r="C4" s="46"/>
      <c r="D4" s="46"/>
      <c r="E4" s="46" t="s">
        <v>17</v>
      </c>
      <c r="F4" s="46"/>
      <c r="G4" s="46"/>
      <c r="H4" s="49"/>
      <c r="I4" s="133"/>
    </row>
    <row r="5" spans="1:12" ht="15" customHeight="1" x14ac:dyDescent="0.2">
      <c r="A5" s="369"/>
      <c r="B5" s="910">
        <f>'Section A1'!B5</f>
        <v>0</v>
      </c>
      <c r="C5" s="911"/>
      <c r="D5" s="377"/>
      <c r="E5" s="910">
        <f>'Section A1'!B7</f>
        <v>0</v>
      </c>
      <c r="F5" s="919"/>
      <c r="G5" s="920"/>
      <c r="H5" s="131"/>
      <c r="I5" s="133"/>
    </row>
    <row r="6" spans="1:12" ht="14.1" customHeight="1" x14ac:dyDescent="0.2">
      <c r="A6" s="369"/>
      <c r="B6" s="46" t="s">
        <v>159</v>
      </c>
      <c r="C6" s="46"/>
      <c r="D6" s="46"/>
      <c r="E6" s="46" t="s">
        <v>207</v>
      </c>
      <c r="F6" s="46"/>
      <c r="G6" s="46"/>
      <c r="H6" s="371" t="str">
        <f>IF(Submission!I5=2,"Compliance Period",IF(Submission!I5=1,"Baseline Period","Reporting Period"))</f>
        <v>Reporting Period</v>
      </c>
      <c r="I6" s="133"/>
      <c r="K6" s="409" t="s">
        <v>345</v>
      </c>
      <c r="L6" s="134">
        <f>COUNT(Submission!C15,Submission!C17,Submission!C19)</f>
        <v>0</v>
      </c>
    </row>
    <row r="7" spans="1:12" ht="15" customHeight="1" x14ac:dyDescent="0.2">
      <c r="A7" s="132"/>
      <c r="B7" s="910">
        <f>'Section A2'!B5</f>
        <v>0</v>
      </c>
      <c r="C7" s="911"/>
      <c r="D7" s="126"/>
      <c r="E7" s="914" t="str">
        <f>IF(Submission!I5=2,"Compliance Report",IF(Submission!I5=1,"Baseline Application","Data Report"))</f>
        <v>Data Report</v>
      </c>
      <c r="F7" s="915"/>
      <c r="G7" s="377"/>
      <c r="H7" s="385">
        <f>IF(Submission!I5=2,Submission!C15,L7)</f>
        <v>0</v>
      </c>
      <c r="I7" s="133"/>
      <c r="K7" s="409" t="s">
        <v>346</v>
      </c>
      <c r="L7" s="134">
        <f>IF(L6=3,Submission!C15&amp;", "&amp;Submission!C17&amp;" ,"&amp;Submission!C19,IF(L6=2,Submission!C15&amp;", "&amp;Submission!C17,Submission!C15))</f>
        <v>0</v>
      </c>
    </row>
    <row r="8" spans="1:12" ht="6" customHeight="1" x14ac:dyDescent="0.2">
      <c r="A8" s="80"/>
      <c r="B8" s="46"/>
      <c r="C8" s="46"/>
      <c r="D8" s="46"/>
      <c r="E8" s="46"/>
      <c r="F8" s="46"/>
      <c r="G8" s="46"/>
      <c r="H8" s="49"/>
      <c r="I8" s="133"/>
      <c r="K8" s="409"/>
    </row>
    <row r="9" spans="1:12" s="7" customFormat="1" ht="15" customHeight="1" x14ac:dyDescent="0.2">
      <c r="A9" s="551"/>
      <c r="B9" s="552" t="s">
        <v>349</v>
      </c>
      <c r="C9" s="552"/>
      <c r="D9" s="553"/>
      <c r="E9" s="553"/>
      <c r="F9" s="553"/>
      <c r="G9" s="553"/>
      <c r="H9" s="553"/>
      <c r="I9" s="554"/>
      <c r="K9" s="409" t="s">
        <v>347</v>
      </c>
      <c r="L9" s="410" t="b">
        <v>1</v>
      </c>
    </row>
    <row r="10" spans="1:12" ht="15.75" customHeight="1" x14ac:dyDescent="0.2">
      <c r="A10" s="132"/>
      <c r="B10" s="105" t="s">
        <v>5</v>
      </c>
      <c r="C10" s="83"/>
      <c r="D10" s="49"/>
      <c r="E10" s="49"/>
      <c r="F10" s="49"/>
      <c r="G10" s="49"/>
      <c r="H10" s="49"/>
      <c r="I10" s="133"/>
      <c r="K10" s="409"/>
      <c r="L10" s="410" t="b">
        <v>0</v>
      </c>
    </row>
    <row r="11" spans="1:12" ht="6" customHeight="1" x14ac:dyDescent="0.2">
      <c r="A11" s="132"/>
      <c r="B11" s="174"/>
      <c r="C11" s="174"/>
      <c r="D11" s="174"/>
      <c r="E11" s="174"/>
      <c r="F11" s="174"/>
      <c r="G11" s="174"/>
      <c r="H11" s="141"/>
      <c r="I11" s="133"/>
      <c r="K11" s="409"/>
    </row>
    <row r="12" spans="1:12" ht="24" customHeight="1" x14ac:dyDescent="0.2">
      <c r="A12" s="132"/>
      <c r="B12" s="373" t="s">
        <v>78</v>
      </c>
      <c r="C12" s="912" t="s">
        <v>343</v>
      </c>
      <c r="D12" s="913"/>
      <c r="E12" s="913"/>
      <c r="F12" s="913"/>
      <c r="G12" s="913"/>
      <c r="H12" s="448"/>
      <c r="I12" s="133"/>
      <c r="K12" s="409" t="s">
        <v>408</v>
      </c>
      <c r="L12" s="506"/>
    </row>
    <row r="13" spans="1:12" ht="6" customHeight="1" x14ac:dyDescent="0.2">
      <c r="A13" s="132"/>
      <c r="B13" s="174"/>
      <c r="C13" s="174"/>
      <c r="D13" s="174"/>
      <c r="E13" s="174"/>
      <c r="F13" s="174"/>
      <c r="G13" s="174"/>
      <c r="H13" s="141"/>
      <c r="I13" s="133"/>
      <c r="L13" s="506"/>
    </row>
    <row r="14" spans="1:12" ht="24" customHeight="1" x14ac:dyDescent="0.2">
      <c r="A14" s="132"/>
      <c r="B14" s="373" t="s">
        <v>79</v>
      </c>
      <c r="C14" s="912" t="s">
        <v>177</v>
      </c>
      <c r="D14" s="913"/>
      <c r="E14" s="913"/>
      <c r="F14" s="913"/>
      <c r="G14" s="913"/>
      <c r="H14" s="448"/>
      <c r="I14" s="133"/>
      <c r="L14" s="506"/>
    </row>
    <row r="15" spans="1:12" ht="6" customHeight="1" x14ac:dyDescent="0.2">
      <c r="A15" s="132"/>
      <c r="B15" s="174"/>
      <c r="C15" s="174"/>
      <c r="D15" s="174"/>
      <c r="E15" s="174"/>
      <c r="F15" s="174"/>
      <c r="G15" s="174"/>
      <c r="H15" s="49"/>
      <c r="I15" s="133"/>
      <c r="L15" s="506"/>
    </row>
    <row r="16" spans="1:12" ht="24" customHeight="1" x14ac:dyDescent="0.2">
      <c r="A16" s="132"/>
      <c r="B16" s="373" t="s">
        <v>85</v>
      </c>
      <c r="C16" s="912" t="s">
        <v>175</v>
      </c>
      <c r="D16" s="913"/>
      <c r="E16" s="913"/>
      <c r="F16" s="913"/>
      <c r="G16" s="913"/>
      <c r="H16" s="448"/>
      <c r="I16" s="133"/>
      <c r="L16" s="506"/>
    </row>
    <row r="17" spans="1:12" ht="6" customHeight="1" x14ac:dyDescent="0.2">
      <c r="A17" s="132"/>
      <c r="B17" s="174"/>
      <c r="C17" s="174"/>
      <c r="D17" s="174"/>
      <c r="E17" s="174"/>
      <c r="F17" s="174"/>
      <c r="G17" s="174"/>
      <c r="H17" s="141"/>
      <c r="I17" s="133"/>
      <c r="L17" s="506"/>
    </row>
    <row r="18" spans="1:12" ht="24" customHeight="1" x14ac:dyDescent="0.2">
      <c r="A18" s="132"/>
      <c r="B18" s="373" t="s">
        <v>199</v>
      </c>
      <c r="C18" s="912" t="s">
        <v>26</v>
      </c>
      <c r="D18" s="913"/>
      <c r="E18" s="913"/>
      <c r="F18" s="913"/>
      <c r="G18" s="913"/>
      <c r="H18" s="448"/>
      <c r="I18" s="133"/>
      <c r="L18" s="506"/>
    </row>
    <row r="19" spans="1:12" ht="6" customHeight="1" x14ac:dyDescent="0.2">
      <c r="A19" s="132"/>
      <c r="B19" s="174"/>
      <c r="C19" s="174"/>
      <c r="D19" s="174"/>
      <c r="E19" s="174"/>
      <c r="F19" s="174"/>
      <c r="G19" s="174"/>
      <c r="H19" s="141"/>
      <c r="I19" s="133"/>
      <c r="L19" s="506"/>
    </row>
    <row r="20" spans="1:12" ht="24" customHeight="1" x14ac:dyDescent="0.2">
      <c r="A20" s="132"/>
      <c r="B20" s="373" t="s">
        <v>200</v>
      </c>
      <c r="C20" s="912" t="s">
        <v>15</v>
      </c>
      <c r="D20" s="913"/>
      <c r="E20" s="913"/>
      <c r="F20" s="913"/>
      <c r="G20" s="913"/>
      <c r="H20" s="448"/>
      <c r="I20" s="133"/>
      <c r="L20" s="506"/>
    </row>
    <row r="21" spans="1:12" ht="6" customHeight="1" x14ac:dyDescent="0.2">
      <c r="A21" s="132"/>
      <c r="B21" s="174"/>
      <c r="C21" s="174"/>
      <c r="D21" s="174"/>
      <c r="E21" s="174"/>
      <c r="F21" s="174"/>
      <c r="G21" s="174"/>
      <c r="H21" s="49"/>
      <c r="I21" s="133"/>
      <c r="L21" s="506"/>
    </row>
    <row r="22" spans="1:12" ht="24" customHeight="1" x14ac:dyDescent="0.2">
      <c r="A22" s="132"/>
      <c r="B22" s="373" t="s">
        <v>202</v>
      </c>
      <c r="C22" s="912" t="s">
        <v>16</v>
      </c>
      <c r="D22" s="913"/>
      <c r="E22" s="913"/>
      <c r="F22" s="913"/>
      <c r="G22" s="913"/>
      <c r="H22" s="448"/>
      <c r="I22" s="133"/>
      <c r="L22" s="506"/>
    </row>
    <row r="23" spans="1:12" ht="6" customHeight="1" x14ac:dyDescent="0.2">
      <c r="A23" s="132"/>
      <c r="B23" s="174"/>
      <c r="C23" s="174"/>
      <c r="D23" s="174"/>
      <c r="E23" s="174"/>
      <c r="F23" s="174"/>
      <c r="G23" s="174"/>
      <c r="H23" s="141"/>
      <c r="I23" s="133"/>
      <c r="L23" s="506"/>
    </row>
    <row r="24" spans="1:12" ht="24" customHeight="1" x14ac:dyDescent="0.2">
      <c r="A24" s="132"/>
      <c r="B24" s="373" t="s">
        <v>203</v>
      </c>
      <c r="C24" s="912" t="s">
        <v>27</v>
      </c>
      <c r="D24" s="913"/>
      <c r="E24" s="913"/>
      <c r="F24" s="913"/>
      <c r="G24" s="913"/>
      <c r="H24" s="448"/>
      <c r="I24" s="133"/>
      <c r="L24" s="506"/>
    </row>
    <row r="25" spans="1:12" ht="6" customHeight="1" x14ac:dyDescent="0.2">
      <c r="A25" s="132"/>
      <c r="B25" s="174"/>
      <c r="C25" s="174"/>
      <c r="D25" s="174"/>
      <c r="E25" s="174"/>
      <c r="F25" s="174"/>
      <c r="G25" s="174"/>
      <c r="H25" s="49"/>
      <c r="I25" s="133"/>
      <c r="L25" s="506"/>
    </row>
    <row r="26" spans="1:12" ht="24" customHeight="1" x14ac:dyDescent="0.2">
      <c r="A26" s="132"/>
      <c r="B26" s="373" t="s">
        <v>204</v>
      </c>
      <c r="C26" s="912" t="s">
        <v>176</v>
      </c>
      <c r="D26" s="913"/>
      <c r="E26" s="913"/>
      <c r="F26" s="913"/>
      <c r="G26" s="913"/>
      <c r="H26" s="448"/>
      <c r="I26" s="133"/>
      <c r="L26" s="506"/>
    </row>
    <row r="27" spans="1:12" ht="6" customHeight="1" x14ac:dyDescent="0.2">
      <c r="A27" s="132"/>
      <c r="B27" s="174"/>
      <c r="C27" s="174"/>
      <c r="D27" s="174"/>
      <c r="E27" s="174"/>
      <c r="F27" s="174"/>
      <c r="G27" s="174"/>
      <c r="H27" s="49"/>
      <c r="I27" s="133"/>
    </row>
    <row r="28" spans="1:12" ht="54" customHeight="1" x14ac:dyDescent="0.2">
      <c r="A28" s="132"/>
      <c r="B28" s="928" t="s">
        <v>543</v>
      </c>
      <c r="C28" s="929"/>
      <c r="D28" s="809"/>
      <c r="E28" s="809"/>
      <c r="F28" s="809"/>
      <c r="G28" s="809"/>
      <c r="H28" s="809"/>
      <c r="I28" s="133"/>
    </row>
    <row r="29" spans="1:12" s="7" customFormat="1" ht="15" customHeight="1" x14ac:dyDescent="0.2">
      <c r="A29" s="551"/>
      <c r="B29" s="552" t="s">
        <v>3</v>
      </c>
      <c r="C29" s="552"/>
      <c r="D29" s="553"/>
      <c r="E29" s="553"/>
      <c r="F29" s="553"/>
      <c r="G29" s="553"/>
      <c r="H29" s="553"/>
      <c r="I29" s="554"/>
    </row>
    <row r="30" spans="1:12" ht="6" customHeight="1" x14ac:dyDescent="0.2">
      <c r="A30" s="132"/>
      <c r="B30" s="49"/>
      <c r="C30" s="49"/>
      <c r="D30" s="49"/>
      <c r="E30" s="49"/>
      <c r="F30" s="49"/>
      <c r="G30" s="49"/>
      <c r="H30" s="49"/>
      <c r="I30" s="133"/>
    </row>
    <row r="31" spans="1:12" ht="15" customHeight="1" x14ac:dyDescent="0.2">
      <c r="A31" s="132"/>
      <c r="B31" s="46" t="s">
        <v>348</v>
      </c>
      <c r="C31" s="931" t="str">
        <f>'Section G'!B9&amp;" "&amp;'Section G'!D9</f>
        <v xml:space="preserve"> </v>
      </c>
      <c r="D31" s="932"/>
      <c r="E31" s="46" t="s">
        <v>4</v>
      </c>
      <c r="F31" s="46"/>
      <c r="G31" s="49"/>
      <c r="H31" s="49"/>
      <c r="I31" s="133"/>
    </row>
    <row r="32" spans="1:12" ht="72" customHeight="1" x14ac:dyDescent="0.2">
      <c r="A32" s="374"/>
      <c r="B32" s="724" t="s">
        <v>591</v>
      </c>
      <c r="C32" s="724"/>
      <c r="D32" s="930"/>
      <c r="E32" s="930"/>
      <c r="F32" s="930"/>
      <c r="G32" s="930"/>
      <c r="H32" s="930"/>
      <c r="I32" s="133"/>
    </row>
    <row r="33" spans="1:9" ht="15.95" customHeight="1" x14ac:dyDescent="0.2">
      <c r="A33" s="132"/>
      <c r="B33" s="46" t="s">
        <v>365</v>
      </c>
      <c r="C33" s="49"/>
      <c r="D33" s="388"/>
      <c r="E33" s="46"/>
      <c r="F33" s="46"/>
      <c r="G33" s="49"/>
      <c r="H33" s="49"/>
      <c r="I33" s="133"/>
    </row>
    <row r="34" spans="1:9" ht="15.95" customHeight="1" x14ac:dyDescent="0.2">
      <c r="A34" s="132"/>
      <c r="B34" s="910">
        <f>'Section G'!B23</f>
        <v>0</v>
      </c>
      <c r="C34" s="921"/>
      <c r="D34" s="921"/>
      <c r="E34" s="922"/>
      <c r="F34" s="405" t="s">
        <v>366</v>
      </c>
      <c r="G34" s="49"/>
      <c r="H34" s="49"/>
      <c r="I34" s="133"/>
    </row>
    <row r="35" spans="1:9" ht="15.95" customHeight="1" x14ac:dyDescent="0.2">
      <c r="A35" s="132"/>
      <c r="B35" s="46" t="s">
        <v>350</v>
      </c>
      <c r="C35" s="46"/>
      <c r="D35" s="49"/>
      <c r="E35" s="388"/>
      <c r="F35" s="406" t="s">
        <v>80</v>
      </c>
      <c r="G35" s="49"/>
      <c r="H35" s="49"/>
      <c r="I35" s="133"/>
    </row>
    <row r="36" spans="1:9" ht="48" customHeight="1" x14ac:dyDescent="0.2">
      <c r="A36" s="132"/>
      <c r="B36" s="916"/>
      <c r="C36" s="917"/>
      <c r="D36" s="917"/>
      <c r="E36" s="918"/>
      <c r="F36" s="49"/>
      <c r="G36" s="833"/>
      <c r="H36" s="835"/>
      <c r="I36" s="133"/>
    </row>
    <row r="37" spans="1:9" ht="14.1" customHeight="1" x14ac:dyDescent="0.2">
      <c r="A37" s="132"/>
      <c r="B37" s="46" t="s">
        <v>153</v>
      </c>
      <c r="C37" s="46"/>
      <c r="D37" s="49"/>
      <c r="E37" s="46" t="s">
        <v>154</v>
      </c>
      <c r="F37" s="46"/>
      <c r="G37" s="49"/>
      <c r="H37" s="46"/>
      <c r="I37" s="133"/>
    </row>
    <row r="38" spans="1:9" ht="15" customHeight="1" x14ac:dyDescent="0.2">
      <c r="A38" s="132"/>
      <c r="B38" s="914">
        <f>'Section G'!B9</f>
        <v>0</v>
      </c>
      <c r="C38" s="926"/>
      <c r="D38" s="380"/>
      <c r="E38" s="914">
        <f>'Section G'!D9</f>
        <v>0</v>
      </c>
      <c r="F38" s="925"/>
      <c r="G38" s="925"/>
      <c r="H38" s="926"/>
      <c r="I38" s="133"/>
    </row>
    <row r="39" spans="1:9" ht="14.1" customHeight="1" x14ac:dyDescent="0.2">
      <c r="A39" s="132"/>
      <c r="B39" s="371" t="s">
        <v>102</v>
      </c>
      <c r="C39" s="371"/>
      <c r="D39" s="46"/>
      <c r="E39" s="49" t="s">
        <v>157</v>
      </c>
      <c r="F39" s="49"/>
      <c r="G39" s="46"/>
      <c r="H39" s="143" t="s">
        <v>6</v>
      </c>
      <c r="I39" s="133"/>
    </row>
    <row r="40" spans="1:9" ht="15" customHeight="1" x14ac:dyDescent="0.2">
      <c r="A40" s="132"/>
      <c r="B40" s="914">
        <f>'Section G'!D11</f>
        <v>0</v>
      </c>
      <c r="C40" s="927"/>
      <c r="D40" s="380"/>
      <c r="E40" s="923">
        <f>'Section G'!D19</f>
        <v>0</v>
      </c>
      <c r="F40" s="924"/>
      <c r="G40" s="372"/>
      <c r="H40" s="519">
        <f>'Section G'!B13</f>
        <v>0</v>
      </c>
      <c r="I40" s="133"/>
    </row>
    <row r="41" spans="1:9" ht="10.5" customHeight="1" thickBot="1" x14ac:dyDescent="0.25">
      <c r="A41" s="370"/>
      <c r="B41" s="367"/>
      <c r="C41" s="367"/>
      <c r="D41" s="367"/>
      <c r="E41" s="367"/>
      <c r="F41" s="367"/>
      <c r="G41" s="367"/>
      <c r="H41" s="367"/>
      <c r="I41" s="368"/>
    </row>
  </sheetData>
  <sheetProtection password="EBAD" sheet="1"/>
  <mergeCells count="23">
    <mergeCell ref="B36:E36"/>
    <mergeCell ref="E5:G5"/>
    <mergeCell ref="G36:H36"/>
    <mergeCell ref="B34:E34"/>
    <mergeCell ref="E40:F40"/>
    <mergeCell ref="E38:H38"/>
    <mergeCell ref="C24:G24"/>
    <mergeCell ref="B40:C40"/>
    <mergeCell ref="B38:C38"/>
    <mergeCell ref="B28:H28"/>
    <mergeCell ref="B32:H32"/>
    <mergeCell ref="C31:D31"/>
    <mergeCell ref="C20:G20"/>
    <mergeCell ref="C22:G22"/>
    <mergeCell ref="C26:G26"/>
    <mergeCell ref="A1:I1"/>
    <mergeCell ref="B5:C5"/>
    <mergeCell ref="B7:C7"/>
    <mergeCell ref="C18:G18"/>
    <mergeCell ref="C12:G12"/>
    <mergeCell ref="C14:G14"/>
    <mergeCell ref="E7:F7"/>
    <mergeCell ref="C16:G16"/>
  </mergeCells>
  <phoneticPr fontId="28"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7051" r:id="rId4" name="Drop Down 11">
              <controlPr defaultSize="0" autoLine="0" autoPict="0">
                <anchor moveWithCells="1">
                  <from>
                    <xdr:col>7</xdr:col>
                    <xdr:colOff>257175</xdr:colOff>
                    <xdr:row>11</xdr:row>
                    <xdr:rowOff>47625</xdr:rowOff>
                  </from>
                  <to>
                    <xdr:col>8</xdr:col>
                    <xdr:colOff>66675</xdr:colOff>
                    <xdr:row>11</xdr:row>
                    <xdr:rowOff>247650</xdr:rowOff>
                  </to>
                </anchor>
              </controlPr>
            </control>
          </mc:Choice>
        </mc:AlternateContent>
        <mc:AlternateContent xmlns:mc="http://schemas.openxmlformats.org/markup-compatibility/2006">
          <mc:Choice Requires="x14">
            <control shapeId="87053" r:id="rId5" name="Drop Down 13">
              <controlPr defaultSize="0" autoLine="0" autoPict="0">
                <anchor moveWithCells="1">
                  <from>
                    <xdr:col>7</xdr:col>
                    <xdr:colOff>257175</xdr:colOff>
                    <xdr:row>13</xdr:row>
                    <xdr:rowOff>47625</xdr:rowOff>
                  </from>
                  <to>
                    <xdr:col>8</xdr:col>
                    <xdr:colOff>66675</xdr:colOff>
                    <xdr:row>13</xdr:row>
                    <xdr:rowOff>247650</xdr:rowOff>
                  </to>
                </anchor>
              </controlPr>
            </control>
          </mc:Choice>
        </mc:AlternateContent>
        <mc:AlternateContent xmlns:mc="http://schemas.openxmlformats.org/markup-compatibility/2006">
          <mc:Choice Requires="x14">
            <control shapeId="87054" r:id="rId6" name="Drop Down 14">
              <controlPr defaultSize="0" autoLine="0" autoPict="0">
                <anchor moveWithCells="1">
                  <from>
                    <xdr:col>7</xdr:col>
                    <xdr:colOff>257175</xdr:colOff>
                    <xdr:row>15</xdr:row>
                    <xdr:rowOff>47625</xdr:rowOff>
                  </from>
                  <to>
                    <xdr:col>8</xdr:col>
                    <xdr:colOff>66675</xdr:colOff>
                    <xdr:row>15</xdr:row>
                    <xdr:rowOff>247650</xdr:rowOff>
                  </to>
                </anchor>
              </controlPr>
            </control>
          </mc:Choice>
        </mc:AlternateContent>
        <mc:AlternateContent xmlns:mc="http://schemas.openxmlformats.org/markup-compatibility/2006">
          <mc:Choice Requires="x14">
            <control shapeId="87055" r:id="rId7" name="Drop Down 15">
              <controlPr defaultSize="0" autoLine="0" autoPict="0">
                <anchor moveWithCells="1">
                  <from>
                    <xdr:col>7</xdr:col>
                    <xdr:colOff>257175</xdr:colOff>
                    <xdr:row>17</xdr:row>
                    <xdr:rowOff>47625</xdr:rowOff>
                  </from>
                  <to>
                    <xdr:col>8</xdr:col>
                    <xdr:colOff>66675</xdr:colOff>
                    <xdr:row>17</xdr:row>
                    <xdr:rowOff>247650</xdr:rowOff>
                  </to>
                </anchor>
              </controlPr>
            </control>
          </mc:Choice>
        </mc:AlternateContent>
        <mc:AlternateContent xmlns:mc="http://schemas.openxmlformats.org/markup-compatibility/2006">
          <mc:Choice Requires="x14">
            <control shapeId="87056" r:id="rId8" name="Drop Down 16">
              <controlPr defaultSize="0" autoLine="0" autoPict="0">
                <anchor moveWithCells="1">
                  <from>
                    <xdr:col>7</xdr:col>
                    <xdr:colOff>257175</xdr:colOff>
                    <xdr:row>19</xdr:row>
                    <xdr:rowOff>47625</xdr:rowOff>
                  </from>
                  <to>
                    <xdr:col>8</xdr:col>
                    <xdr:colOff>66675</xdr:colOff>
                    <xdr:row>19</xdr:row>
                    <xdr:rowOff>247650</xdr:rowOff>
                  </to>
                </anchor>
              </controlPr>
            </control>
          </mc:Choice>
        </mc:AlternateContent>
        <mc:AlternateContent xmlns:mc="http://schemas.openxmlformats.org/markup-compatibility/2006">
          <mc:Choice Requires="x14">
            <control shapeId="87057" r:id="rId9" name="Drop Down 17">
              <controlPr defaultSize="0" autoLine="0" autoPict="0">
                <anchor moveWithCells="1">
                  <from>
                    <xdr:col>7</xdr:col>
                    <xdr:colOff>257175</xdr:colOff>
                    <xdr:row>21</xdr:row>
                    <xdr:rowOff>47625</xdr:rowOff>
                  </from>
                  <to>
                    <xdr:col>8</xdr:col>
                    <xdr:colOff>66675</xdr:colOff>
                    <xdr:row>21</xdr:row>
                    <xdr:rowOff>247650</xdr:rowOff>
                  </to>
                </anchor>
              </controlPr>
            </control>
          </mc:Choice>
        </mc:AlternateContent>
        <mc:AlternateContent xmlns:mc="http://schemas.openxmlformats.org/markup-compatibility/2006">
          <mc:Choice Requires="x14">
            <control shapeId="87058" r:id="rId10" name="Drop Down 18">
              <controlPr defaultSize="0" autoLine="0" autoPict="0">
                <anchor moveWithCells="1">
                  <from>
                    <xdr:col>7</xdr:col>
                    <xdr:colOff>257175</xdr:colOff>
                    <xdr:row>23</xdr:row>
                    <xdr:rowOff>47625</xdr:rowOff>
                  </from>
                  <to>
                    <xdr:col>8</xdr:col>
                    <xdr:colOff>66675</xdr:colOff>
                    <xdr:row>23</xdr:row>
                    <xdr:rowOff>247650</xdr:rowOff>
                  </to>
                </anchor>
              </controlPr>
            </control>
          </mc:Choice>
        </mc:AlternateContent>
        <mc:AlternateContent xmlns:mc="http://schemas.openxmlformats.org/markup-compatibility/2006">
          <mc:Choice Requires="x14">
            <control shapeId="87059" r:id="rId11" name="Drop Down 19">
              <controlPr defaultSize="0" autoLine="0" autoPict="0">
                <anchor moveWithCells="1">
                  <from>
                    <xdr:col>7</xdr:col>
                    <xdr:colOff>257175</xdr:colOff>
                    <xdr:row>25</xdr:row>
                    <xdr:rowOff>47625</xdr:rowOff>
                  </from>
                  <to>
                    <xdr:col>8</xdr:col>
                    <xdr:colOff>66675</xdr:colOff>
                    <xdr:row>25</xdr:row>
                    <xdr:rowOff>247650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dimension ref="A1:L24"/>
  <sheetViews>
    <sheetView zoomScaleNormal="100" workbookViewId="0">
      <selection activeCell="B4" sqref="B4"/>
    </sheetView>
  </sheetViews>
  <sheetFormatPr defaultRowHeight="12" x14ac:dyDescent="0.2"/>
  <cols>
    <col min="1" max="1" width="2.7109375" style="134" customWidth="1"/>
    <col min="2" max="2" width="2.28515625" style="134" customWidth="1"/>
    <col min="3" max="3" width="31" style="134" customWidth="1"/>
    <col min="4" max="4" width="2.7109375" style="134" customWidth="1"/>
    <col min="5" max="5" width="16.7109375" style="134" customWidth="1"/>
    <col min="6" max="6" width="9.85546875" style="134" customWidth="1"/>
    <col min="7" max="7" width="8.7109375" style="134" customWidth="1"/>
    <col min="8" max="8" width="20" style="134" customWidth="1"/>
    <col min="9" max="9" width="2.7109375" style="134" customWidth="1"/>
    <col min="10" max="10" width="9.140625" style="134"/>
    <col min="11" max="12" width="0" style="134" hidden="1" customWidth="1"/>
    <col min="13" max="16384" width="9.140625" style="134"/>
  </cols>
  <sheetData>
    <row r="1" spans="1:12" ht="96.95" customHeight="1" thickBot="1" x14ac:dyDescent="0.25">
      <c r="A1" s="936"/>
      <c r="B1" s="936"/>
      <c r="C1" s="936"/>
      <c r="D1" s="936"/>
      <c r="E1" s="936"/>
      <c r="F1" s="936"/>
      <c r="G1" s="936"/>
      <c r="H1" s="936"/>
      <c r="I1" s="936"/>
    </row>
    <row r="2" spans="1:12" ht="24" customHeight="1" x14ac:dyDescent="0.5">
      <c r="A2" s="942" t="s">
        <v>352</v>
      </c>
      <c r="B2" s="943"/>
      <c r="C2" s="943"/>
      <c r="D2" s="943"/>
      <c r="E2" s="943"/>
      <c r="F2" s="943"/>
      <c r="G2" s="943"/>
      <c r="H2" s="943"/>
      <c r="I2" s="944"/>
    </row>
    <row r="3" spans="1:12" ht="6" customHeight="1" x14ac:dyDescent="0.2">
      <c r="A3" s="80"/>
      <c r="B3" s="46"/>
      <c r="C3" s="46"/>
      <c r="D3" s="46"/>
      <c r="E3" s="46"/>
      <c r="F3" s="46"/>
      <c r="G3" s="46"/>
      <c r="H3" s="49"/>
      <c r="I3" s="133"/>
    </row>
    <row r="4" spans="1:12" s="7" customFormat="1" ht="15" customHeight="1" x14ac:dyDescent="0.2">
      <c r="A4" s="551"/>
      <c r="B4" s="552" t="s">
        <v>351</v>
      </c>
      <c r="C4" s="552"/>
      <c r="D4" s="553"/>
      <c r="E4" s="553"/>
      <c r="F4" s="553"/>
      <c r="G4" s="553"/>
      <c r="H4" s="553"/>
      <c r="I4" s="554"/>
    </row>
    <row r="5" spans="1:12" ht="14.1" customHeight="1" x14ac:dyDescent="0.2">
      <c r="A5" s="80"/>
      <c r="B5" s="46" t="s">
        <v>150</v>
      </c>
      <c r="C5" s="46"/>
      <c r="D5" s="46"/>
      <c r="E5" s="46" t="s">
        <v>17</v>
      </c>
      <c r="F5" s="46"/>
      <c r="G5" s="46"/>
      <c r="H5" s="49"/>
      <c r="I5" s="133"/>
    </row>
    <row r="6" spans="1:12" ht="15" customHeight="1" x14ac:dyDescent="0.2">
      <c r="A6" s="369"/>
      <c r="B6" s="910">
        <f>'Section A1'!B5</f>
        <v>0</v>
      </c>
      <c r="C6" s="950"/>
      <c r="D6" s="377"/>
      <c r="E6" s="940">
        <f>'Section A1'!B7</f>
        <v>0</v>
      </c>
      <c r="F6" s="941"/>
      <c r="G6" s="517" t="s">
        <v>333</v>
      </c>
      <c r="H6" s="131"/>
      <c r="I6" s="133"/>
    </row>
    <row r="7" spans="1:12" ht="14.1" customHeight="1" x14ac:dyDescent="0.2">
      <c r="A7" s="369"/>
      <c r="B7" s="46" t="s">
        <v>159</v>
      </c>
      <c r="C7" s="46"/>
      <c r="D7" s="46"/>
      <c r="E7" s="46" t="s">
        <v>207</v>
      </c>
      <c r="F7" s="46"/>
      <c r="G7" s="46"/>
      <c r="H7" s="371" t="str">
        <f>IF(Submission!I5=2,"Compliance Period",IF(Submission!I5=1,"Baseline Period","Reporting Period"))</f>
        <v>Reporting Period</v>
      </c>
      <c r="I7" s="133"/>
      <c r="K7" s="409" t="s">
        <v>345</v>
      </c>
      <c r="L7" s="134">
        <f>COUNT(Submission!C15,Submission!C17,Submission!C19)</f>
        <v>0</v>
      </c>
    </row>
    <row r="8" spans="1:12" ht="15" customHeight="1" x14ac:dyDescent="0.2">
      <c r="A8" s="132"/>
      <c r="B8" s="910">
        <f>'Section A2'!B5</f>
        <v>0</v>
      </c>
      <c r="C8" s="950"/>
      <c r="D8" s="126"/>
      <c r="E8" s="914" t="str">
        <f>IF(Submission!I5=2,"Compliance Report",IF(Submission!I5=1,"Baseline Application","Data Report"))</f>
        <v>Data Report</v>
      </c>
      <c r="F8" s="939"/>
      <c r="G8" s="377"/>
      <c r="H8" s="385">
        <f>IF(Submission!I5=2,Submission!C15,L8)</f>
        <v>0</v>
      </c>
      <c r="I8" s="133"/>
      <c r="K8" s="409" t="s">
        <v>346</v>
      </c>
      <c r="L8" s="134">
        <f>IF(L7=3,Submission!C15&amp;", "&amp;Submission!C17&amp;" ,"&amp;Submission!C19,IF(L7=2,Submission!C15&amp;", "&amp;Submission!C17,Submission!C15))</f>
        <v>0</v>
      </c>
    </row>
    <row r="9" spans="1:12" ht="6" customHeight="1" x14ac:dyDescent="0.2">
      <c r="A9" s="80"/>
      <c r="B9" s="46"/>
      <c r="C9" s="46"/>
      <c r="D9" s="46"/>
      <c r="E9" s="46"/>
      <c r="F9" s="46"/>
      <c r="G9" s="46"/>
      <c r="H9" s="49"/>
      <c r="I9" s="133"/>
    </row>
    <row r="10" spans="1:12" s="7" customFormat="1" ht="15" customHeight="1" x14ac:dyDescent="0.2">
      <c r="A10" s="551"/>
      <c r="B10" s="552" t="s">
        <v>3</v>
      </c>
      <c r="C10" s="552"/>
      <c r="D10" s="553"/>
      <c r="E10" s="553"/>
      <c r="F10" s="553"/>
      <c r="G10" s="553"/>
      <c r="H10" s="553"/>
      <c r="I10" s="554"/>
    </row>
    <row r="11" spans="1:12" ht="6" customHeight="1" x14ac:dyDescent="0.2">
      <c r="A11" s="132"/>
      <c r="B11" s="49"/>
      <c r="C11" s="49"/>
      <c r="D11" s="49"/>
      <c r="E11" s="49"/>
      <c r="F11" s="49"/>
      <c r="G11" s="49"/>
      <c r="H11" s="49"/>
      <c r="I11" s="133"/>
    </row>
    <row r="12" spans="1:12" ht="15" customHeight="1" x14ac:dyDescent="0.2">
      <c r="A12" s="132"/>
      <c r="B12" s="46" t="s">
        <v>348</v>
      </c>
      <c r="C12" s="948" t="str">
        <f>'Section G'!B9&amp;" "&amp;'Section G'!D9</f>
        <v xml:space="preserve"> </v>
      </c>
      <c r="D12" s="949"/>
      <c r="E12" s="951" t="s">
        <v>353</v>
      </c>
      <c r="F12" s="952"/>
      <c r="G12" s="825"/>
      <c r="H12" s="825"/>
      <c r="I12" s="133"/>
    </row>
    <row r="13" spans="1:12" ht="12" customHeight="1" x14ac:dyDescent="0.2">
      <c r="A13" s="374"/>
      <c r="B13" s="724" t="s">
        <v>415</v>
      </c>
      <c r="C13" s="724"/>
      <c r="D13" s="947"/>
      <c r="E13" s="947"/>
      <c r="F13" s="947"/>
      <c r="G13" s="947"/>
      <c r="H13" s="947"/>
      <c r="I13" s="133"/>
    </row>
    <row r="14" spans="1:12" ht="15.95" customHeight="1" x14ac:dyDescent="0.2">
      <c r="A14" s="132"/>
      <c r="B14" s="46" t="s">
        <v>365</v>
      </c>
      <c r="C14" s="49"/>
      <c r="D14" s="388"/>
      <c r="E14" s="46"/>
      <c r="F14" s="46"/>
      <c r="G14" s="49"/>
      <c r="H14" s="49"/>
      <c r="I14" s="133"/>
    </row>
    <row r="15" spans="1:12" ht="15.95" customHeight="1" x14ac:dyDescent="0.2">
      <c r="A15" s="132"/>
      <c r="B15" s="910">
        <f>'Section G'!B23:D23</f>
        <v>0</v>
      </c>
      <c r="C15" s="945"/>
      <c r="D15" s="945"/>
      <c r="E15" s="946"/>
      <c r="F15" s="405" t="s">
        <v>366</v>
      </c>
      <c r="G15" s="49"/>
      <c r="H15" s="49"/>
      <c r="I15" s="133"/>
    </row>
    <row r="16" spans="1:12" ht="18" customHeight="1" x14ac:dyDescent="0.2">
      <c r="A16" s="132"/>
      <c r="B16" s="46" t="s">
        <v>350</v>
      </c>
      <c r="C16" s="46"/>
      <c r="D16" s="49"/>
      <c r="E16" s="388"/>
      <c r="F16" s="406" t="s">
        <v>80</v>
      </c>
      <c r="G16" s="49"/>
      <c r="H16" s="49"/>
      <c r="I16" s="133"/>
    </row>
    <row r="17" spans="1:9" ht="48" customHeight="1" x14ac:dyDescent="0.2">
      <c r="A17" s="132"/>
      <c r="B17" s="933"/>
      <c r="C17" s="934"/>
      <c r="D17" s="934"/>
      <c r="E17" s="935"/>
      <c r="F17" s="49"/>
      <c r="G17" s="833"/>
      <c r="H17" s="835"/>
      <c r="I17" s="133"/>
    </row>
    <row r="18" spans="1:9" ht="18" customHeight="1" x14ac:dyDescent="0.2">
      <c r="A18" s="132"/>
      <c r="B18" s="46" t="s">
        <v>555</v>
      </c>
      <c r="C18" s="46"/>
      <c r="D18" s="49"/>
      <c r="E18" s="46"/>
      <c r="F18" s="46"/>
      <c r="G18" s="46"/>
      <c r="H18" s="49"/>
      <c r="I18" s="133"/>
    </row>
    <row r="19" spans="1:9" ht="58.5" customHeight="1" x14ac:dyDescent="0.2">
      <c r="A19" s="132"/>
      <c r="B19" s="46"/>
      <c r="C19" s="833"/>
      <c r="D19" s="834"/>
      <c r="E19" s="834"/>
      <c r="F19" s="834"/>
      <c r="G19" s="834"/>
      <c r="H19" s="835"/>
      <c r="I19" s="133"/>
    </row>
    <row r="20" spans="1:9" ht="14.1" customHeight="1" x14ac:dyDescent="0.2">
      <c r="A20" s="132"/>
      <c r="B20" s="46" t="s">
        <v>153</v>
      </c>
      <c r="C20" s="46"/>
      <c r="D20" s="49"/>
      <c r="E20" s="46" t="s">
        <v>154</v>
      </c>
      <c r="F20" s="46"/>
      <c r="G20" s="49"/>
      <c r="H20" s="46"/>
      <c r="I20" s="133"/>
    </row>
    <row r="21" spans="1:9" ht="15" customHeight="1" x14ac:dyDescent="0.2">
      <c r="A21" s="132"/>
      <c r="B21" s="914">
        <f>'Section G'!B9</f>
        <v>0</v>
      </c>
      <c r="C21" s="926"/>
      <c r="D21" s="380"/>
      <c r="E21" s="914">
        <f>'Section G'!D9</f>
        <v>0</v>
      </c>
      <c r="F21" s="925"/>
      <c r="G21" s="925"/>
      <c r="H21" s="926"/>
      <c r="I21" s="133"/>
    </row>
    <row r="22" spans="1:9" ht="14.1" customHeight="1" x14ac:dyDescent="0.2">
      <c r="A22" s="132"/>
      <c r="B22" s="371" t="s">
        <v>102</v>
      </c>
      <c r="C22" s="371"/>
      <c r="D22" s="46"/>
      <c r="E22" s="49" t="s">
        <v>157</v>
      </c>
      <c r="F22" s="49"/>
      <c r="G22" s="46"/>
      <c r="H22" s="143" t="s">
        <v>6</v>
      </c>
      <c r="I22" s="133"/>
    </row>
    <row r="23" spans="1:9" ht="15" customHeight="1" x14ac:dyDescent="0.2">
      <c r="A23" s="132"/>
      <c r="B23" s="914">
        <f>'Section G'!D11</f>
        <v>0</v>
      </c>
      <c r="C23" s="926"/>
      <c r="D23" s="380"/>
      <c r="E23" s="937">
        <f>'Section G'!D19</f>
        <v>0</v>
      </c>
      <c r="F23" s="938"/>
      <c r="G23" s="372"/>
      <c r="H23" s="520">
        <f>'Section G'!B13</f>
        <v>0</v>
      </c>
      <c r="I23" s="133"/>
    </row>
    <row r="24" spans="1:9" ht="240" customHeight="1" thickBot="1" x14ac:dyDescent="0.25">
      <c r="A24" s="370"/>
      <c r="B24" s="367"/>
      <c r="C24" s="367"/>
      <c r="D24" s="367"/>
      <c r="E24" s="367"/>
      <c r="F24" s="367"/>
      <c r="G24" s="367"/>
      <c r="H24" s="367"/>
      <c r="I24" s="368"/>
    </row>
  </sheetData>
  <sheetProtection password="EBAD" sheet="1"/>
  <mergeCells count="17">
    <mergeCell ref="G17:H17"/>
    <mergeCell ref="B17:E17"/>
    <mergeCell ref="A1:I1"/>
    <mergeCell ref="B23:C23"/>
    <mergeCell ref="E23:F23"/>
    <mergeCell ref="E8:F8"/>
    <mergeCell ref="E6:F6"/>
    <mergeCell ref="E21:H21"/>
    <mergeCell ref="A2:I2"/>
    <mergeCell ref="B21:C21"/>
    <mergeCell ref="B15:E15"/>
    <mergeCell ref="B13:H13"/>
    <mergeCell ref="C19:H19"/>
    <mergeCell ref="C12:D12"/>
    <mergeCell ref="B6:C6"/>
    <mergeCell ref="B8:C8"/>
    <mergeCell ref="E12:H12"/>
  </mergeCells>
  <phoneticPr fontId="28" type="noConversion"/>
  <pageMargins left="0.5" right="0.5" top="0.5" bottom="0.5" header="0.25" footer="0.25"/>
  <pageSetup orientation="portrait" r:id="rId1"/>
  <headerFooter alignWithMargins="0">
    <oddHeader>&amp;C&amp;F</oddHeader>
    <oddFooter>&amp;L&amp;A&amp;C&amp;P&amp;RSGER Consolidated Reporting Form v3.2</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52"/>
  <sheetViews>
    <sheetView zoomScaleNormal="100" workbookViewId="0">
      <selection activeCell="B3" sqref="B3"/>
    </sheetView>
  </sheetViews>
  <sheetFormatPr defaultRowHeight="12" x14ac:dyDescent="0.2"/>
  <cols>
    <col min="1" max="1" width="2.7109375" style="210" customWidth="1"/>
    <col min="2" max="2" width="91.140625" style="210" customWidth="1"/>
    <col min="3" max="3" width="2.7109375" style="210" customWidth="1"/>
    <col min="4" max="16384" width="9.140625" style="210"/>
  </cols>
  <sheetData>
    <row r="1" spans="1:3" ht="15" customHeight="1" x14ac:dyDescent="0.2">
      <c r="A1" s="732" t="s">
        <v>84</v>
      </c>
      <c r="B1" s="728"/>
      <c r="C1" s="729"/>
    </row>
    <row r="2" spans="1:3" ht="6" customHeight="1" x14ac:dyDescent="0.2">
      <c r="A2" s="211"/>
      <c r="B2" s="50"/>
      <c r="C2" s="212"/>
    </row>
    <row r="3" spans="1:3" ht="68.25" customHeight="1" x14ac:dyDescent="0.2">
      <c r="A3" s="293"/>
      <c r="B3" s="717" t="s">
        <v>654</v>
      </c>
      <c r="C3" s="127"/>
    </row>
    <row r="4" spans="1:3" ht="15.75" x14ac:dyDescent="0.2">
      <c r="A4" s="51"/>
      <c r="B4" s="749"/>
      <c r="C4" s="127"/>
    </row>
    <row r="5" spans="1:3" ht="15.75" x14ac:dyDescent="0.2">
      <c r="A5" s="51"/>
      <c r="B5" s="750"/>
      <c r="C5" s="127"/>
    </row>
    <row r="6" spans="1:3" ht="15.75" x14ac:dyDescent="0.2">
      <c r="A6" s="51"/>
      <c r="B6" s="750"/>
      <c r="C6" s="127"/>
    </row>
    <row r="7" spans="1:3" ht="15.75" x14ac:dyDescent="0.2">
      <c r="A7" s="51"/>
      <c r="B7" s="750"/>
      <c r="C7" s="127"/>
    </row>
    <row r="8" spans="1:3" ht="15.75" x14ac:dyDescent="0.2">
      <c r="A8" s="51"/>
      <c r="B8" s="750"/>
      <c r="C8" s="127"/>
    </row>
    <row r="9" spans="1:3" ht="15.75" x14ac:dyDescent="0.2">
      <c r="A9" s="51"/>
      <c r="B9" s="750"/>
      <c r="C9" s="127"/>
    </row>
    <row r="10" spans="1:3" ht="15.75" x14ac:dyDescent="0.2">
      <c r="A10" s="51"/>
      <c r="B10" s="750"/>
      <c r="C10" s="127"/>
    </row>
    <row r="11" spans="1:3" ht="15.75" x14ac:dyDescent="0.2">
      <c r="A11" s="51"/>
      <c r="B11" s="750"/>
      <c r="C11" s="127"/>
    </row>
    <row r="12" spans="1:3" ht="15.75" x14ac:dyDescent="0.2">
      <c r="A12" s="51"/>
      <c r="B12" s="750"/>
      <c r="C12" s="127"/>
    </row>
    <row r="13" spans="1:3" ht="15.75" x14ac:dyDescent="0.2">
      <c r="A13" s="51"/>
      <c r="B13" s="750"/>
      <c r="C13" s="127"/>
    </row>
    <row r="14" spans="1:3" ht="15.75" x14ac:dyDescent="0.2">
      <c r="A14" s="51"/>
      <c r="B14" s="750"/>
      <c r="C14" s="127"/>
    </row>
    <row r="15" spans="1:3" ht="15.75" x14ac:dyDescent="0.2">
      <c r="A15" s="51"/>
      <c r="B15" s="750"/>
      <c r="C15" s="127"/>
    </row>
    <row r="16" spans="1:3" ht="12" customHeight="1" x14ac:dyDescent="0.2">
      <c r="A16" s="211"/>
      <c r="B16" s="750"/>
      <c r="C16" s="212"/>
    </row>
    <row r="17" spans="1:3" ht="12" customHeight="1" x14ac:dyDescent="0.2">
      <c r="A17" s="211"/>
      <c r="B17" s="750"/>
      <c r="C17" s="212"/>
    </row>
    <row r="18" spans="1:3" ht="12" customHeight="1" x14ac:dyDescent="0.2">
      <c r="A18" s="211"/>
      <c r="B18" s="750"/>
      <c r="C18" s="212"/>
    </row>
    <row r="19" spans="1:3" ht="12" customHeight="1" x14ac:dyDescent="0.2">
      <c r="A19" s="211"/>
      <c r="B19" s="750"/>
      <c r="C19" s="212"/>
    </row>
    <row r="20" spans="1:3" ht="12" customHeight="1" x14ac:dyDescent="0.2">
      <c r="A20" s="211"/>
      <c r="B20" s="750"/>
      <c r="C20" s="212"/>
    </row>
    <row r="21" spans="1:3" ht="12" customHeight="1" x14ac:dyDescent="0.2">
      <c r="A21" s="211"/>
      <c r="B21" s="750"/>
      <c r="C21" s="212"/>
    </row>
    <row r="22" spans="1:3" ht="12" customHeight="1" x14ac:dyDescent="0.2">
      <c r="A22" s="211"/>
      <c r="B22" s="750"/>
      <c r="C22" s="212"/>
    </row>
    <row r="23" spans="1:3" ht="12" customHeight="1" x14ac:dyDescent="0.2">
      <c r="A23" s="211"/>
      <c r="B23" s="750"/>
      <c r="C23" s="212"/>
    </row>
    <row r="24" spans="1:3" ht="12" customHeight="1" x14ac:dyDescent="0.2">
      <c r="A24" s="211"/>
      <c r="B24" s="750"/>
      <c r="C24" s="212"/>
    </row>
    <row r="25" spans="1:3" ht="12" customHeight="1" x14ac:dyDescent="0.2">
      <c r="A25" s="211"/>
      <c r="B25" s="750"/>
      <c r="C25" s="212"/>
    </row>
    <row r="26" spans="1:3" ht="12" customHeight="1" x14ac:dyDescent="0.2">
      <c r="A26" s="211"/>
      <c r="B26" s="750"/>
      <c r="C26" s="212"/>
    </row>
    <row r="27" spans="1:3" ht="12" customHeight="1" x14ac:dyDescent="0.2">
      <c r="A27" s="211"/>
      <c r="B27" s="750"/>
      <c r="C27" s="212"/>
    </row>
    <row r="28" spans="1:3" ht="12" customHeight="1" x14ac:dyDescent="0.2">
      <c r="A28" s="211"/>
      <c r="B28" s="750"/>
      <c r="C28" s="212"/>
    </row>
    <row r="29" spans="1:3" ht="12" customHeight="1" x14ac:dyDescent="0.2">
      <c r="A29" s="211"/>
      <c r="B29" s="750"/>
      <c r="C29" s="212"/>
    </row>
    <row r="30" spans="1:3" ht="12" customHeight="1" x14ac:dyDescent="0.2">
      <c r="A30" s="211"/>
      <c r="B30" s="750"/>
      <c r="C30" s="212"/>
    </row>
    <row r="31" spans="1:3" ht="12" customHeight="1" x14ac:dyDescent="0.2">
      <c r="A31" s="211"/>
      <c r="B31" s="750"/>
      <c r="C31" s="212"/>
    </row>
    <row r="32" spans="1:3" ht="12" customHeight="1" x14ac:dyDescent="0.2">
      <c r="A32" s="211"/>
      <c r="B32" s="750"/>
      <c r="C32" s="212"/>
    </row>
    <row r="33" spans="1:3" ht="12" customHeight="1" x14ac:dyDescent="0.2">
      <c r="A33" s="211"/>
      <c r="B33" s="750"/>
      <c r="C33" s="212"/>
    </row>
    <row r="34" spans="1:3" ht="12" customHeight="1" x14ac:dyDescent="0.2">
      <c r="A34" s="211"/>
      <c r="B34" s="750"/>
      <c r="C34" s="212"/>
    </row>
    <row r="35" spans="1:3" ht="12" customHeight="1" x14ac:dyDescent="0.2">
      <c r="A35" s="211"/>
      <c r="B35" s="750"/>
      <c r="C35" s="212"/>
    </row>
    <row r="36" spans="1:3" ht="12" customHeight="1" x14ac:dyDescent="0.2">
      <c r="A36" s="211"/>
      <c r="B36" s="750"/>
      <c r="C36" s="212"/>
    </row>
    <row r="37" spans="1:3" ht="12" customHeight="1" x14ac:dyDescent="0.2">
      <c r="A37" s="211"/>
      <c r="B37" s="750"/>
      <c r="C37" s="212"/>
    </row>
    <row r="38" spans="1:3" ht="12" customHeight="1" x14ac:dyDescent="0.2">
      <c r="A38" s="211"/>
      <c r="B38" s="750"/>
      <c r="C38" s="212"/>
    </row>
    <row r="39" spans="1:3" ht="12" customHeight="1" x14ac:dyDescent="0.2">
      <c r="A39" s="211"/>
      <c r="B39" s="750"/>
      <c r="C39" s="212"/>
    </row>
    <row r="40" spans="1:3" ht="12" customHeight="1" x14ac:dyDescent="0.2">
      <c r="A40" s="211"/>
      <c r="B40" s="750"/>
      <c r="C40" s="212"/>
    </row>
    <row r="41" spans="1:3" ht="12" customHeight="1" x14ac:dyDescent="0.2">
      <c r="A41" s="211"/>
      <c r="B41" s="750"/>
      <c r="C41" s="212"/>
    </row>
    <row r="42" spans="1:3" ht="12" customHeight="1" x14ac:dyDescent="0.2">
      <c r="A42" s="211"/>
      <c r="B42" s="750"/>
      <c r="C42" s="212"/>
    </row>
    <row r="43" spans="1:3" ht="12" customHeight="1" x14ac:dyDescent="0.2">
      <c r="A43" s="211"/>
      <c r="B43" s="750"/>
      <c r="C43" s="212"/>
    </row>
    <row r="44" spans="1:3" ht="12" customHeight="1" x14ac:dyDescent="0.2">
      <c r="A44" s="211"/>
      <c r="B44" s="750"/>
      <c r="C44" s="212"/>
    </row>
    <row r="45" spans="1:3" ht="12" customHeight="1" x14ac:dyDescent="0.2">
      <c r="A45" s="211"/>
      <c r="B45" s="750"/>
      <c r="C45" s="212"/>
    </row>
    <row r="46" spans="1:3" ht="12" customHeight="1" x14ac:dyDescent="0.2">
      <c r="A46" s="211"/>
      <c r="B46" s="750"/>
      <c r="C46" s="212"/>
    </row>
    <row r="47" spans="1:3" ht="12" customHeight="1" x14ac:dyDescent="0.2">
      <c r="A47" s="211"/>
      <c r="B47" s="750"/>
      <c r="C47" s="212"/>
    </row>
    <row r="48" spans="1:3" ht="12" customHeight="1" x14ac:dyDescent="0.2">
      <c r="A48" s="211"/>
      <c r="B48" s="750"/>
      <c r="C48" s="212"/>
    </row>
    <row r="49" spans="1:3" ht="12" customHeight="1" x14ac:dyDescent="0.2">
      <c r="A49" s="211"/>
      <c r="B49" s="751"/>
      <c r="C49" s="212"/>
    </row>
    <row r="50" spans="1:3" ht="12" customHeight="1" x14ac:dyDescent="0.2">
      <c r="A50" s="211"/>
      <c r="B50" s="627"/>
      <c r="C50" s="212"/>
    </row>
    <row r="51" spans="1:3" ht="12" customHeight="1" x14ac:dyDescent="0.2">
      <c r="A51" s="634"/>
      <c r="B51" s="633" t="str">
        <f>LEFT(CONCATENATE('Section A2'!$B$5, " - ", 'Section A1'!$B$5),95)</f>
        <v xml:space="preserve"> - </v>
      </c>
      <c r="C51" s="635"/>
    </row>
    <row r="52" spans="1:3" ht="12.75" thickBot="1" x14ac:dyDescent="0.25">
      <c r="A52" s="213"/>
      <c r="B52" s="214"/>
      <c r="C52" s="215"/>
    </row>
  </sheetData>
  <sheetProtection password="EBAD" sheet="1" objects="1" scenarios="1"/>
  <mergeCells count="2">
    <mergeCell ref="A1:C1"/>
    <mergeCell ref="B4:B49"/>
  </mergeCells>
  <phoneticPr fontId="7" type="noConversion"/>
  <pageMargins left="0.5" right="0.5" top="0.5" bottom="0.5" header="0.25" footer="0.25"/>
  <pageSetup orientation="portrait" r:id="rId1"/>
  <headerFooter alignWithMargins="0">
    <oddHeader>&amp;C&amp;F</oddHeader>
    <oddFooter>&amp;L&amp;A&amp;C&amp;P&amp;RSGER Consolidated Reporting Form v3.2</oddFooter>
  </headerFooter>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dimension ref="A1:N46"/>
  <sheetViews>
    <sheetView zoomScaleNormal="100" workbookViewId="0">
      <selection activeCell="B3" sqref="B3"/>
    </sheetView>
  </sheetViews>
  <sheetFormatPr defaultRowHeight="12" x14ac:dyDescent="0.2"/>
  <cols>
    <col min="1" max="1" width="2.7109375" style="134" customWidth="1"/>
    <col min="2" max="2" width="23.42578125" style="134" customWidth="1"/>
    <col min="3" max="3" width="1.7109375" style="134" customWidth="1"/>
    <col min="4" max="4" width="12.7109375" style="134" customWidth="1"/>
    <col min="5" max="5" width="1.7109375" style="134" customWidth="1"/>
    <col min="6" max="6" width="12.7109375" style="134" customWidth="1"/>
    <col min="7" max="7" width="1.7109375" style="134" customWidth="1"/>
    <col min="8" max="8" width="12.7109375" style="134" customWidth="1"/>
    <col min="9" max="9" width="1.7109375" style="134" customWidth="1"/>
    <col min="10" max="10" width="22.7109375" style="134" customWidth="1"/>
    <col min="11" max="11" width="2.7109375" style="134" customWidth="1"/>
    <col min="12" max="12" width="9.140625" style="134"/>
    <col min="13" max="14" width="9.140625" style="134" hidden="1" customWidth="1"/>
    <col min="15" max="16384" width="9.140625" style="134"/>
  </cols>
  <sheetData>
    <row r="1" spans="1:14" ht="24" customHeight="1" x14ac:dyDescent="0.2">
      <c r="A1" s="942" t="s">
        <v>413</v>
      </c>
      <c r="B1" s="955"/>
      <c r="C1" s="955"/>
      <c r="D1" s="955"/>
      <c r="E1" s="955"/>
      <c r="F1" s="955"/>
      <c r="G1" s="955"/>
      <c r="H1" s="955"/>
      <c r="I1" s="955"/>
      <c r="J1" s="955"/>
      <c r="K1" s="956"/>
    </row>
    <row r="2" spans="1:14" ht="6" customHeight="1" x14ac:dyDescent="0.2">
      <c r="A2" s="80"/>
      <c r="B2" s="46"/>
      <c r="C2" s="46"/>
      <c r="D2" s="46"/>
      <c r="E2" s="46"/>
      <c r="F2" s="46"/>
      <c r="G2" s="46"/>
      <c r="H2" s="46"/>
      <c r="I2" s="46"/>
      <c r="J2" s="49"/>
      <c r="K2" s="133"/>
    </row>
    <row r="3" spans="1:14" s="7" customFormat="1" ht="15" customHeight="1" x14ac:dyDescent="0.2">
      <c r="A3" s="551"/>
      <c r="B3" s="552" t="s">
        <v>351</v>
      </c>
      <c r="C3" s="553"/>
      <c r="D3" s="553"/>
      <c r="E3" s="553"/>
      <c r="F3" s="553"/>
      <c r="G3" s="553"/>
      <c r="H3" s="553"/>
      <c r="I3" s="553"/>
      <c r="J3" s="553"/>
      <c r="K3" s="554"/>
    </row>
    <row r="4" spans="1:14" ht="14.1" customHeight="1" x14ac:dyDescent="0.2">
      <c r="A4" s="80"/>
      <c r="B4" s="46" t="s">
        <v>150</v>
      </c>
      <c r="C4" s="46"/>
      <c r="D4" s="46"/>
      <c r="E4" s="46"/>
      <c r="F4" s="46" t="s">
        <v>17</v>
      </c>
      <c r="G4" s="46"/>
      <c r="H4" s="46"/>
      <c r="I4" s="46"/>
      <c r="J4" s="49"/>
      <c r="K4" s="133"/>
    </row>
    <row r="5" spans="1:14" ht="15" customHeight="1" x14ac:dyDescent="0.2">
      <c r="A5" s="369"/>
      <c r="B5" s="910">
        <f>'Section A1'!B5</f>
        <v>0</v>
      </c>
      <c r="C5" s="960"/>
      <c r="D5" s="961"/>
      <c r="E5" s="377"/>
      <c r="F5" s="940">
        <f>'Section A1'!B7</f>
        <v>0</v>
      </c>
      <c r="G5" s="962"/>
      <c r="H5" s="939"/>
      <c r="I5" s="517" t="s">
        <v>333</v>
      </c>
      <c r="J5" s="131"/>
      <c r="K5" s="133"/>
    </row>
    <row r="6" spans="1:14" ht="14.1" customHeight="1" x14ac:dyDescent="0.2">
      <c r="A6" s="369"/>
      <c r="B6" s="46" t="s">
        <v>159</v>
      </c>
      <c r="C6" s="46"/>
      <c r="D6" s="46"/>
      <c r="E6" s="46"/>
      <c r="F6" s="46" t="s">
        <v>207</v>
      </c>
      <c r="G6" s="46"/>
      <c r="H6" s="46"/>
      <c r="I6" s="46"/>
      <c r="J6" s="371" t="str">
        <f>IF(Submission!I5=2,"Compliance Period",IF(Submission!I5=1,"Baseline Period","Reporting Period"))</f>
        <v>Reporting Period</v>
      </c>
      <c r="K6" s="133"/>
      <c r="M6" s="409" t="s">
        <v>345</v>
      </c>
      <c r="N6" s="134">
        <f>COUNT(Submission!C15,Submission!C17,Submission!C19)</f>
        <v>0</v>
      </c>
    </row>
    <row r="7" spans="1:14" ht="15" customHeight="1" x14ac:dyDescent="0.2">
      <c r="A7" s="132"/>
      <c r="B7" s="910">
        <f>'Section A2'!B5</f>
        <v>0</v>
      </c>
      <c r="C7" s="960"/>
      <c r="D7" s="961"/>
      <c r="E7" s="377"/>
      <c r="F7" s="532" t="str">
        <f>IF(Submission!I5=2,"Compliance Report",IF(Submission!I5=1,"Baseline Application","Data Report"))</f>
        <v>Data Report</v>
      </c>
      <c r="G7" s="532"/>
      <c r="H7" s="533"/>
      <c r="I7" s="378"/>
      <c r="J7" s="385">
        <f>IF(Submission!I5=2,Submission!C15,N7)</f>
        <v>0</v>
      </c>
      <c r="K7" s="133"/>
      <c r="M7" s="409" t="s">
        <v>346</v>
      </c>
      <c r="N7" s="134">
        <f>IF(N6=3,Submission!C15&amp;", "&amp;Submission!C17&amp;" ,"&amp;Submission!C19,IF(N6=2,Submission!C15&amp;", "&amp;Submission!C17,Submission!C15))</f>
        <v>0</v>
      </c>
    </row>
    <row r="8" spans="1:14" ht="6" customHeight="1" x14ac:dyDescent="0.2">
      <c r="A8" s="80"/>
      <c r="B8" s="46"/>
      <c r="C8" s="46"/>
      <c r="D8" s="46"/>
      <c r="E8" s="46"/>
      <c r="F8" s="46"/>
      <c r="G8" s="46"/>
      <c r="H8" s="46"/>
      <c r="I8" s="46"/>
      <c r="J8" s="49"/>
      <c r="K8" s="133"/>
    </row>
    <row r="9" spans="1:14" s="7" customFormat="1" ht="15" customHeight="1" x14ac:dyDescent="0.2">
      <c r="A9" s="551"/>
      <c r="B9" s="552" t="s">
        <v>413</v>
      </c>
      <c r="C9" s="552"/>
      <c r="D9" s="553"/>
      <c r="E9" s="553"/>
      <c r="F9" s="553"/>
      <c r="G9" s="553"/>
      <c r="H9" s="553"/>
      <c r="I9" s="553"/>
      <c r="J9" s="553"/>
      <c r="K9" s="554"/>
    </row>
    <row r="10" spans="1:14" ht="15.95" customHeight="1" x14ac:dyDescent="0.2">
      <c r="A10" s="132"/>
      <c r="B10" s="173" t="str">
        <f>IF(Submission!I5=1,"Baseline Assertion",IF(Submission!I5=2,"Compliance Assertion","Assertion"))</f>
        <v>Assertion</v>
      </c>
      <c r="C10" s="278"/>
      <c r="D10" s="390"/>
      <c r="E10" s="46"/>
      <c r="F10" s="390"/>
      <c r="G10" s="84"/>
      <c r="H10" s="390"/>
      <c r="I10" s="49"/>
      <c r="J10" s="49"/>
      <c r="K10" s="133"/>
    </row>
    <row r="11" spans="1:14" ht="10.5" customHeight="1" x14ac:dyDescent="0.2">
      <c r="A11" s="132"/>
      <c r="B11" s="392" t="s">
        <v>422</v>
      </c>
      <c r="C11" s="278"/>
      <c r="D11" s="390">
        <f>Submission!C15</f>
        <v>0</v>
      </c>
      <c r="E11" s="46"/>
      <c r="F11" s="390">
        <f>Submission!C17</f>
        <v>0</v>
      </c>
      <c r="G11" s="84"/>
      <c r="H11" s="390">
        <f>Submission!C19</f>
        <v>0</v>
      </c>
      <c r="I11" s="49"/>
      <c r="J11" s="49" t="s">
        <v>91</v>
      </c>
      <c r="K11" s="133"/>
    </row>
    <row r="12" spans="1:14" s="14" customFormat="1" ht="5.0999999999999996" customHeight="1" x14ac:dyDescent="0.2">
      <c r="A12" s="103"/>
      <c r="B12" s="382"/>
      <c r="C12" s="165"/>
      <c r="D12" s="165"/>
      <c r="E12" s="165"/>
      <c r="F12" s="165"/>
      <c r="G12" s="165"/>
      <c r="H12" s="165"/>
      <c r="I12" s="166"/>
      <c r="J12" s="165"/>
      <c r="K12" s="383"/>
    </row>
    <row r="13" spans="1:14" s="14" customFormat="1" ht="12.75" x14ac:dyDescent="0.2">
      <c r="A13" s="103"/>
      <c r="B13" s="162" t="s">
        <v>125</v>
      </c>
      <c r="C13" s="158"/>
      <c r="D13" s="483">
        <f>'Section B8'!C19</f>
        <v>0</v>
      </c>
      <c r="E13" s="158"/>
      <c r="F13" s="483">
        <f>'Section B8 (2)'!C19</f>
        <v>0</v>
      </c>
      <c r="G13" s="159"/>
      <c r="H13" s="483">
        <f>'Section B8 (3)'!C19</f>
        <v>0</v>
      </c>
      <c r="I13" s="159"/>
      <c r="J13" s="160" t="s">
        <v>491</v>
      </c>
      <c r="K13" s="383"/>
    </row>
    <row r="14" spans="1:14" s="14" customFormat="1" ht="5.0999999999999996" customHeight="1" x14ac:dyDescent="0.2">
      <c r="A14" s="103"/>
      <c r="B14" s="158"/>
      <c r="C14" s="158"/>
      <c r="D14" s="159"/>
      <c r="E14" s="158"/>
      <c r="F14" s="159"/>
      <c r="G14" s="159"/>
      <c r="H14" s="159"/>
      <c r="I14" s="159"/>
      <c r="J14" s="161"/>
      <c r="K14" s="383"/>
    </row>
    <row r="15" spans="1:14" s="14" customFormat="1" ht="12.75" x14ac:dyDescent="0.2">
      <c r="A15" s="103"/>
      <c r="B15" s="162" t="s">
        <v>181</v>
      </c>
      <c r="C15" s="158"/>
      <c r="D15" s="483">
        <f>'Section B8'!C25</f>
        <v>0</v>
      </c>
      <c r="E15" s="158"/>
      <c r="F15" s="483">
        <f>'Section B8 (2)'!C25</f>
        <v>0</v>
      </c>
      <c r="G15" s="159"/>
      <c r="H15" s="483">
        <f>'Section B8 (3)'!C25</f>
        <v>0</v>
      </c>
      <c r="I15" s="159"/>
      <c r="J15" s="160" t="s">
        <v>491</v>
      </c>
      <c r="K15" s="383"/>
    </row>
    <row r="16" spans="1:14" s="14" customFormat="1" ht="5.0999999999999996" customHeight="1" x14ac:dyDescent="0.2">
      <c r="A16" s="103"/>
      <c r="B16" s="162"/>
      <c r="C16" s="158"/>
      <c r="D16" s="82"/>
      <c r="E16" s="158"/>
      <c r="F16" s="82"/>
      <c r="G16" s="159"/>
      <c r="H16" s="82"/>
      <c r="I16" s="159"/>
      <c r="J16" s="161"/>
      <c r="K16" s="383"/>
    </row>
    <row r="17" spans="1:14" s="14" customFormat="1" ht="13.15" customHeight="1" x14ac:dyDescent="0.2">
      <c r="A17" s="103"/>
      <c r="B17" s="162" t="s">
        <v>193</v>
      </c>
      <c r="C17" s="158"/>
      <c r="D17" s="483">
        <f>'Section B7'!E14</f>
        <v>0</v>
      </c>
      <c r="E17" s="158"/>
      <c r="F17" s="483">
        <f>'Section B7 (2)'!E14</f>
        <v>0</v>
      </c>
      <c r="G17" s="159"/>
      <c r="H17" s="483">
        <f>'Section B7 (3)'!E14</f>
        <v>0</v>
      </c>
      <c r="I17" s="159"/>
      <c r="J17" s="160" t="s">
        <v>491</v>
      </c>
      <c r="K17" s="383"/>
    </row>
    <row r="18" spans="1:14" s="12" customFormat="1" ht="5.0999999999999996" customHeight="1" x14ac:dyDescent="0.2">
      <c r="A18" s="89"/>
      <c r="B18" s="162"/>
      <c r="C18" s="82"/>
      <c r="D18" s="82"/>
      <c r="E18" s="82"/>
      <c r="F18" s="82"/>
      <c r="G18" s="82"/>
      <c r="H18" s="82"/>
      <c r="I18" s="82"/>
      <c r="J18" s="82"/>
      <c r="K18" s="28"/>
    </row>
    <row r="19" spans="1:14" s="14" customFormat="1" ht="13.15" customHeight="1" x14ac:dyDescent="0.2">
      <c r="A19" s="103"/>
      <c r="B19" s="162" t="s">
        <v>402</v>
      </c>
      <c r="C19" s="158"/>
      <c r="D19" s="483">
        <f>'Section B7'!E39</f>
        <v>0</v>
      </c>
      <c r="E19" s="158"/>
      <c r="F19" s="483">
        <f>'Section B7 (2)'!E39</f>
        <v>0</v>
      </c>
      <c r="G19" s="159"/>
      <c r="H19" s="483">
        <f>'Section B7 (3)'!E39</f>
        <v>0</v>
      </c>
      <c r="I19" s="159"/>
      <c r="J19" s="160" t="s">
        <v>491</v>
      </c>
      <c r="K19" s="383"/>
    </row>
    <row r="20" spans="1:14" s="12" customFormat="1" ht="5.0999999999999996" customHeight="1" x14ac:dyDescent="0.2">
      <c r="A20" s="89"/>
      <c r="B20" s="162"/>
      <c r="C20" s="82"/>
      <c r="D20" s="82"/>
      <c r="E20" s="82"/>
      <c r="F20" s="82"/>
      <c r="G20" s="82"/>
      <c r="H20" s="82"/>
      <c r="I20" s="82"/>
      <c r="J20" s="82"/>
      <c r="K20" s="28"/>
    </row>
    <row r="21" spans="1:14" s="14" customFormat="1" ht="13.15" customHeight="1" x14ac:dyDescent="0.2">
      <c r="A21" s="103"/>
      <c r="B21" s="162" t="s">
        <v>401</v>
      </c>
      <c r="C21" s="158"/>
      <c r="D21" s="483">
        <f>'Section B7'!E45</f>
        <v>0</v>
      </c>
      <c r="E21" s="158"/>
      <c r="F21" s="483">
        <f>'Section B7 (2)'!E45</f>
        <v>0</v>
      </c>
      <c r="G21" s="159"/>
      <c r="H21" s="483">
        <f>'Section B7 (3)'!E45</f>
        <v>0</v>
      </c>
      <c r="I21" s="159"/>
      <c r="J21" s="160" t="s">
        <v>491</v>
      </c>
      <c r="K21" s="383"/>
    </row>
    <row r="22" spans="1:14" s="12" customFormat="1" ht="5.0999999999999996" customHeight="1" x14ac:dyDescent="0.2">
      <c r="A22" s="89"/>
      <c r="B22" s="162"/>
      <c r="C22" s="82"/>
      <c r="D22" s="82"/>
      <c r="E22" s="82"/>
      <c r="F22" s="82"/>
      <c r="G22" s="82"/>
      <c r="H22" s="82"/>
      <c r="I22" s="82"/>
      <c r="J22" s="82"/>
      <c r="K22" s="28"/>
    </row>
    <row r="23" spans="1:14" s="12" customFormat="1" ht="12.75" x14ac:dyDescent="0.2">
      <c r="A23" s="89"/>
      <c r="B23" s="162" t="str">
        <f>IF(Submission!I11=2,"Total Heat Produced by Cogeneration (H)", "Production (P)")</f>
        <v>Production (P)</v>
      </c>
      <c r="C23" s="82"/>
      <c r="D23" s="483">
        <f>'Section B6'!F50</f>
        <v>0</v>
      </c>
      <c r="E23" s="82"/>
      <c r="F23" s="483">
        <f>'Section B6 (2)'!F50</f>
        <v>0</v>
      </c>
      <c r="G23" s="157"/>
      <c r="H23" s="483">
        <f>'Section B6 (3)'!F50</f>
        <v>0</v>
      </c>
      <c r="I23" s="163"/>
      <c r="J23" s="386">
        <f>'Section E'!J11</f>
        <v>0</v>
      </c>
      <c r="K23" s="28"/>
    </row>
    <row r="24" spans="1:14" s="6" customFormat="1" ht="5.0999999999999996" customHeight="1" x14ac:dyDescent="0.2">
      <c r="A24" s="89"/>
      <c r="B24" s="156"/>
      <c r="C24" s="82"/>
      <c r="D24" s="82"/>
      <c r="E24" s="82"/>
      <c r="F24" s="163"/>
      <c r="G24" s="82"/>
      <c r="H24" s="164"/>
      <c r="I24" s="82"/>
      <c r="J24" s="161"/>
      <c r="K24" s="28"/>
    </row>
    <row r="25" spans="1:14" s="6" customFormat="1" ht="12.75" x14ac:dyDescent="0.2">
      <c r="A25" s="89"/>
      <c r="B25" s="162" t="str">
        <f>IF(Submission!I5=2,"Compliance Emissions Intensity",IF(Submission!I5=1,"Baseline Emissions Intensity"," "))</f>
        <v xml:space="preserve"> </v>
      </c>
      <c r="C25" s="82"/>
      <c r="D25" s="957">
        <f>IF(Submission!I5=2,'Baseline Obligation'!D34,IF(Submission!I5=1,'Section E'!H19,0))</f>
        <v>0</v>
      </c>
      <c r="E25" s="958"/>
      <c r="F25" s="958"/>
      <c r="G25" s="958"/>
      <c r="H25" s="959"/>
      <c r="I25" s="82"/>
      <c r="J25" s="387" t="str">
        <f>'Section E'!J19</f>
        <v>tonnes CO2eq / 0</v>
      </c>
      <c r="K25" s="28"/>
    </row>
    <row r="26" spans="1:14" s="6" customFormat="1" ht="5.0999999999999996" customHeight="1" x14ac:dyDescent="0.2">
      <c r="A26" s="89"/>
      <c r="B26" s="156"/>
      <c r="C26" s="82"/>
      <c r="D26" s="82"/>
      <c r="E26" s="82"/>
      <c r="F26" s="163"/>
      <c r="G26" s="82"/>
      <c r="H26" s="164"/>
      <c r="I26" s="82"/>
      <c r="J26" s="161"/>
      <c r="K26" s="28"/>
    </row>
    <row r="27" spans="1:14" s="6" customFormat="1" ht="12.75" x14ac:dyDescent="0.2">
      <c r="A27" s="89"/>
      <c r="B27" s="162" t="s">
        <v>645</v>
      </c>
      <c r="C27" s="82"/>
      <c r="D27" s="975"/>
      <c r="E27" s="976"/>
      <c r="F27" s="976"/>
      <c r="G27" s="976"/>
      <c r="H27" s="977"/>
      <c r="I27" s="82"/>
      <c r="J27" s="160"/>
      <c r="K27" s="28"/>
    </row>
    <row r="28" spans="1:14" s="6" customFormat="1" ht="5.0999999999999996" customHeight="1" x14ac:dyDescent="0.2">
      <c r="A28" s="89"/>
      <c r="B28" s="156"/>
      <c r="C28" s="82"/>
      <c r="D28" s="82"/>
      <c r="E28" s="82"/>
      <c r="F28" s="163"/>
      <c r="G28" s="82"/>
      <c r="H28" s="164"/>
      <c r="I28" s="82"/>
      <c r="J28" s="161"/>
      <c r="K28" s="28"/>
    </row>
    <row r="29" spans="1:14" ht="53.25" customHeight="1" x14ac:dyDescent="0.2">
      <c r="A29" s="132"/>
      <c r="B29" s="162" t="s">
        <v>414</v>
      </c>
      <c r="C29" s="535"/>
      <c r="D29" s="963"/>
      <c r="E29" s="964"/>
      <c r="F29" s="964"/>
      <c r="G29" s="964"/>
      <c r="H29" s="964"/>
      <c r="I29" s="964"/>
      <c r="J29" s="965"/>
      <c r="K29" s="133"/>
      <c r="M29" s="409" t="s">
        <v>407</v>
      </c>
      <c r="N29" s="506">
        <v>1</v>
      </c>
    </row>
    <row r="30" spans="1:14" ht="15.95" customHeight="1" x14ac:dyDescent="0.2">
      <c r="A30" s="132"/>
      <c r="B30" s="278"/>
      <c r="C30" s="365"/>
      <c r="D30" s="966"/>
      <c r="E30" s="967"/>
      <c r="F30" s="967"/>
      <c r="G30" s="967"/>
      <c r="H30" s="967"/>
      <c r="I30" s="967"/>
      <c r="J30" s="968"/>
      <c r="K30" s="133"/>
      <c r="M30" s="409" t="s">
        <v>242</v>
      </c>
      <c r="N30" s="134" t="s">
        <v>416</v>
      </c>
    </row>
    <row r="31" spans="1:14" ht="18" customHeight="1" x14ac:dyDescent="0.2">
      <c r="A31" s="132"/>
      <c r="B31" s="162"/>
      <c r="C31" s="384"/>
      <c r="D31" s="384"/>
      <c r="E31" s="384"/>
      <c r="F31" s="384"/>
      <c r="G31" s="384"/>
      <c r="H31" s="384"/>
      <c r="I31" s="384"/>
      <c r="J31" s="384"/>
      <c r="K31" s="133"/>
      <c r="N31" s="134" t="s">
        <v>417</v>
      </c>
    </row>
    <row r="32" spans="1:14" ht="15.95" customHeight="1" x14ac:dyDescent="0.2">
      <c r="A32" s="132"/>
      <c r="B32" s="278" t="s">
        <v>403</v>
      </c>
      <c r="C32" s="364"/>
      <c r="D32" s="364"/>
      <c r="E32" s="364"/>
      <c r="F32" s="364"/>
      <c r="G32" s="110"/>
      <c r="H32" s="110"/>
      <c r="I32" s="110"/>
      <c r="J32" s="110"/>
      <c r="K32" s="133"/>
      <c r="N32" s="134" t="s">
        <v>418</v>
      </c>
    </row>
    <row r="33" spans="1:11" ht="65.099999999999994" customHeight="1" x14ac:dyDescent="0.2">
      <c r="A33" s="132"/>
      <c r="B33" s="969"/>
      <c r="C33" s="970"/>
      <c r="D33" s="970"/>
      <c r="E33" s="970"/>
      <c r="F33" s="970"/>
      <c r="G33" s="970"/>
      <c r="H33" s="970"/>
      <c r="I33" s="970"/>
      <c r="J33" s="971"/>
      <c r="K33" s="133"/>
    </row>
    <row r="34" spans="1:11" ht="15.95" customHeight="1" x14ac:dyDescent="0.2">
      <c r="A34" s="132"/>
      <c r="B34" s="278" t="s">
        <v>144</v>
      </c>
      <c r="C34" s="350"/>
      <c r="D34" s="350"/>
      <c r="E34" s="350"/>
      <c r="F34" s="350"/>
      <c r="G34" s="350"/>
      <c r="H34" s="350"/>
      <c r="I34" s="350"/>
      <c r="J34" s="350"/>
      <c r="K34" s="133"/>
    </row>
    <row r="35" spans="1:11" ht="84.95" customHeight="1" x14ac:dyDescent="0.2">
      <c r="A35" s="132"/>
      <c r="B35" s="972" t="str">
        <f>IF('Section E5'!D23&lt;&gt;"Yes","Section E5 Indicates that the NEIL has not been met.","")</f>
        <v>Section E5 Indicates that the NEIL has not been met.</v>
      </c>
      <c r="C35" s="973"/>
      <c r="D35" s="973"/>
      <c r="E35" s="973"/>
      <c r="F35" s="973"/>
      <c r="G35" s="973"/>
      <c r="H35" s="973"/>
      <c r="I35" s="973"/>
      <c r="J35" s="974"/>
      <c r="K35" s="133"/>
    </row>
    <row r="36" spans="1:11" ht="6" customHeight="1" x14ac:dyDescent="0.2">
      <c r="A36" s="132"/>
      <c r="B36" s="85"/>
      <c r="C36" s="107"/>
      <c r="D36" s="107"/>
      <c r="E36" s="107"/>
      <c r="F36" s="49"/>
      <c r="G36" s="85"/>
      <c r="H36" s="85"/>
      <c r="I36" s="85"/>
      <c r="J36" s="85"/>
      <c r="K36" s="133"/>
    </row>
    <row r="37" spans="1:11" s="7" customFormat="1" ht="15" customHeight="1" x14ac:dyDescent="0.2">
      <c r="A37" s="551"/>
      <c r="B37" s="552" t="s">
        <v>3</v>
      </c>
      <c r="C37" s="553"/>
      <c r="D37" s="553"/>
      <c r="E37" s="553"/>
      <c r="F37" s="553"/>
      <c r="G37" s="553"/>
      <c r="H37" s="553"/>
      <c r="I37" s="553"/>
      <c r="J37" s="553"/>
      <c r="K37" s="554"/>
    </row>
    <row r="38" spans="1:11" ht="15.95" customHeight="1" x14ac:dyDescent="0.2">
      <c r="A38" s="132"/>
      <c r="B38" s="46" t="s">
        <v>365</v>
      </c>
      <c r="C38" s="49"/>
      <c r="D38" s="388"/>
      <c r="E38" s="388"/>
      <c r="F38" s="388"/>
      <c r="G38" s="388"/>
      <c r="H38" s="46"/>
      <c r="I38" s="49"/>
      <c r="J38" s="49"/>
      <c r="K38" s="133"/>
    </row>
    <row r="39" spans="1:11" ht="15.95" customHeight="1" x14ac:dyDescent="0.2">
      <c r="A39" s="132"/>
      <c r="B39" s="910">
        <f>'Section G'!B23:D23</f>
        <v>0</v>
      </c>
      <c r="C39" s="960"/>
      <c r="D39" s="960"/>
      <c r="E39" s="960"/>
      <c r="F39" s="922"/>
      <c r="G39" s="405"/>
      <c r="H39" s="587" t="s">
        <v>366</v>
      </c>
      <c r="I39" s="143"/>
      <c r="J39" s="143"/>
      <c r="K39" s="133"/>
    </row>
    <row r="40" spans="1:11" ht="15.95" customHeight="1" x14ac:dyDescent="0.2">
      <c r="A40" s="132"/>
      <c r="B40" s="46" t="s">
        <v>350</v>
      </c>
      <c r="C40" s="49"/>
      <c r="D40" s="388"/>
      <c r="E40" s="388"/>
      <c r="F40" s="388"/>
      <c r="G40" s="388"/>
      <c r="H40" s="46" t="s">
        <v>80</v>
      </c>
      <c r="I40" s="49"/>
      <c r="J40" s="49"/>
      <c r="K40" s="133"/>
    </row>
    <row r="41" spans="1:11" ht="48" customHeight="1" x14ac:dyDescent="0.2">
      <c r="A41" s="132"/>
      <c r="B41" s="978"/>
      <c r="C41" s="979"/>
      <c r="D41" s="979"/>
      <c r="E41" s="979"/>
      <c r="F41" s="980"/>
      <c r="G41" s="49"/>
      <c r="H41" s="49"/>
      <c r="I41" s="981"/>
      <c r="J41" s="982"/>
      <c r="K41" s="133"/>
    </row>
    <row r="42" spans="1:11" ht="14.1" customHeight="1" x14ac:dyDescent="0.2">
      <c r="A42" s="132"/>
      <c r="B42" s="46" t="s">
        <v>153</v>
      </c>
      <c r="C42" s="49"/>
      <c r="D42" s="46" t="s">
        <v>154</v>
      </c>
      <c r="E42" s="46"/>
      <c r="F42" s="46"/>
      <c r="G42" s="46"/>
      <c r="H42" s="46"/>
      <c r="I42" s="49"/>
      <c r="J42" s="46"/>
      <c r="K42" s="133"/>
    </row>
    <row r="43" spans="1:11" ht="15" customHeight="1" x14ac:dyDescent="0.2">
      <c r="A43" s="132"/>
      <c r="B43" s="503">
        <f>'Section G'!B9</f>
        <v>0</v>
      </c>
      <c r="C43" s="380"/>
      <c r="D43" s="914">
        <f>'Section G'!D9</f>
        <v>0</v>
      </c>
      <c r="E43" s="925"/>
      <c r="F43" s="925"/>
      <c r="G43" s="925"/>
      <c r="H43" s="925"/>
      <c r="I43" s="925"/>
      <c r="J43" s="926"/>
      <c r="K43" s="133"/>
    </row>
    <row r="44" spans="1:11" ht="14.1" customHeight="1" x14ac:dyDescent="0.2">
      <c r="A44" s="132"/>
      <c r="B44" s="371" t="s">
        <v>102</v>
      </c>
      <c r="C44" s="46"/>
      <c r="D44" s="49"/>
      <c r="E44" s="49"/>
      <c r="F44" s="49" t="s">
        <v>157</v>
      </c>
      <c r="G44" s="49"/>
      <c r="H44" s="49"/>
      <c r="I44" s="46"/>
      <c r="J44" s="143" t="s">
        <v>6</v>
      </c>
      <c r="K44" s="133"/>
    </row>
    <row r="45" spans="1:11" ht="15" customHeight="1" x14ac:dyDescent="0.2">
      <c r="A45" s="132"/>
      <c r="B45" s="923">
        <f>'Section G'!D11</f>
        <v>0</v>
      </c>
      <c r="C45" s="953"/>
      <c r="D45" s="954"/>
      <c r="E45" s="488"/>
      <c r="F45" s="923">
        <f>'Section G'!D19</f>
        <v>0</v>
      </c>
      <c r="G45" s="953"/>
      <c r="H45" s="954"/>
      <c r="I45" s="372"/>
      <c r="J45" s="519">
        <f>'Section G'!B13</f>
        <v>0</v>
      </c>
      <c r="K45" s="133"/>
    </row>
    <row r="46" spans="1:11" ht="10.5" customHeight="1" thickBot="1" x14ac:dyDescent="0.25">
      <c r="A46" s="370"/>
      <c r="B46" s="367"/>
      <c r="C46" s="367"/>
      <c r="D46" s="367"/>
      <c r="E46" s="367"/>
      <c r="F46" s="367"/>
      <c r="G46" s="367"/>
      <c r="H46" s="367"/>
      <c r="I46" s="367"/>
      <c r="J46" s="367"/>
      <c r="K46" s="368"/>
    </row>
  </sheetData>
  <sheetProtection password="EBAD" sheet="1"/>
  <mergeCells count="15">
    <mergeCell ref="F45:H45"/>
    <mergeCell ref="B45:D45"/>
    <mergeCell ref="D43:J43"/>
    <mergeCell ref="A1:K1"/>
    <mergeCell ref="D25:H25"/>
    <mergeCell ref="B39:F39"/>
    <mergeCell ref="B5:D5"/>
    <mergeCell ref="B7:D7"/>
    <mergeCell ref="F5:H5"/>
    <mergeCell ref="D29:J30"/>
    <mergeCell ref="B33:J33"/>
    <mergeCell ref="B35:J35"/>
    <mergeCell ref="D27:H27"/>
    <mergeCell ref="B41:F41"/>
    <mergeCell ref="I41:J41"/>
  </mergeCells>
  <phoneticPr fontId="28" type="noConversion"/>
  <conditionalFormatting sqref="F23 F21 F19 F17 F15 F13 H13 H15 H17 H19 H21 H23">
    <cfRule type="expression" dxfId="3" priority="1" stopIfTrue="1">
      <formula>Report=2</formula>
    </cfRule>
  </conditionalFormatting>
  <dataValidations count="1">
    <dataValidation type="list" allowBlank="1" showInputMessage="1" showErrorMessage="1" sqref="D27:H27">
      <formula1>"Yes, No"</formula1>
    </dataValidation>
  </dataValidations>
  <pageMargins left="0.5" right="0.5" top="0.5" bottom="0.5" header="0.25" footer="0.25"/>
  <pageSetup orientation="portrait" r:id="rId1"/>
  <headerFooter alignWithMargins="0">
    <oddHeader>&amp;C&amp;F</oddHeader>
    <oddFooter>&amp;L&amp;A&amp;C&amp;P&amp;RSGER Consolidated Reporting Form v3.2</oddFoot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0"/>
  <dimension ref="A1:O42"/>
  <sheetViews>
    <sheetView topLeftCell="A4" zoomScaleNormal="100" workbookViewId="0">
      <selection activeCell="B4" sqref="B4"/>
    </sheetView>
  </sheetViews>
  <sheetFormatPr defaultRowHeight="12" x14ac:dyDescent="0.2"/>
  <cols>
    <col min="1" max="1" width="2.7109375" style="134" customWidth="1"/>
    <col min="2" max="2" width="2.28515625" style="134" customWidth="1"/>
    <col min="3" max="3" width="21.140625" style="134" customWidth="1"/>
    <col min="4" max="4" width="1.7109375" style="134" customWidth="1"/>
    <col min="5" max="5" width="12.7109375" style="134" customWidth="1"/>
    <col min="6" max="6" width="1.7109375" style="134" customWidth="1"/>
    <col min="7" max="7" width="12.7109375" style="134" customWidth="1"/>
    <col min="8" max="8" width="1.7109375" style="134" customWidth="1"/>
    <col min="9" max="9" width="12.7109375" style="134" customWidth="1"/>
    <col min="10" max="10" width="1.7109375" style="134" customWidth="1"/>
    <col min="11" max="11" width="22.7109375" style="134" customWidth="1"/>
    <col min="12" max="12" width="2.7109375" style="134" customWidth="1"/>
    <col min="13" max="13" width="9.140625" style="134"/>
    <col min="14" max="15" width="0" style="134" hidden="1" customWidth="1"/>
    <col min="16" max="16384" width="9.140625" style="134"/>
  </cols>
  <sheetData>
    <row r="1" spans="1:15" ht="96.95" customHeight="1" thickBot="1" x14ac:dyDescent="0.25">
      <c r="A1" s="936"/>
      <c r="B1" s="936"/>
      <c r="C1" s="936"/>
      <c r="D1" s="936"/>
      <c r="E1" s="936"/>
      <c r="F1" s="936"/>
      <c r="G1" s="936"/>
      <c r="H1" s="936"/>
      <c r="I1" s="936"/>
      <c r="J1" s="936"/>
      <c r="K1" s="936"/>
      <c r="L1" s="936"/>
    </row>
    <row r="2" spans="1:15" ht="24" customHeight="1" x14ac:dyDescent="0.2">
      <c r="A2" s="942" t="s">
        <v>419</v>
      </c>
      <c r="B2" s="995"/>
      <c r="C2" s="996"/>
      <c r="D2" s="996"/>
      <c r="E2" s="996"/>
      <c r="F2" s="996"/>
      <c r="G2" s="996"/>
      <c r="H2" s="996"/>
      <c r="I2" s="996"/>
      <c r="J2" s="996"/>
      <c r="K2" s="996"/>
      <c r="L2" s="997"/>
    </row>
    <row r="3" spans="1:15" ht="6" customHeight="1" x14ac:dyDescent="0.2">
      <c r="A3" s="80"/>
      <c r="B3" s="366"/>
      <c r="C3" s="46"/>
      <c r="D3" s="46"/>
      <c r="E3" s="46"/>
      <c r="F3" s="46"/>
      <c r="G3" s="46"/>
      <c r="H3" s="46"/>
      <c r="I3" s="46"/>
      <c r="J3" s="46"/>
      <c r="K3" s="49"/>
      <c r="L3" s="133"/>
    </row>
    <row r="4" spans="1:15" s="7" customFormat="1" ht="15" customHeight="1" x14ac:dyDescent="0.2">
      <c r="A4" s="551"/>
      <c r="B4" s="552" t="s">
        <v>351</v>
      </c>
      <c r="C4" s="552"/>
      <c r="D4" s="553"/>
      <c r="E4" s="553"/>
      <c r="F4" s="553"/>
      <c r="G4" s="553"/>
      <c r="H4" s="553"/>
      <c r="I4" s="553"/>
      <c r="J4" s="553"/>
      <c r="K4" s="553"/>
      <c r="L4" s="554"/>
    </row>
    <row r="5" spans="1:15" ht="14.1" customHeight="1" x14ac:dyDescent="0.2">
      <c r="A5" s="80"/>
      <c r="B5" s="46" t="s">
        <v>150</v>
      </c>
      <c r="C5" s="46"/>
      <c r="D5" s="46"/>
      <c r="E5" s="46"/>
      <c r="F5" s="46"/>
      <c r="G5" s="46" t="s">
        <v>17</v>
      </c>
      <c r="H5" s="46"/>
      <c r="I5" s="46"/>
      <c r="J5" s="46"/>
      <c r="K5" s="49"/>
      <c r="L5" s="133"/>
    </row>
    <row r="6" spans="1:15" ht="15" customHeight="1" x14ac:dyDescent="0.2">
      <c r="A6" s="369"/>
      <c r="B6" s="910">
        <f>'Section A1'!B5</f>
        <v>0</v>
      </c>
      <c r="C6" s="945"/>
      <c r="D6" s="945"/>
      <c r="E6" s="992"/>
      <c r="F6" s="377"/>
      <c r="G6" s="998">
        <f>'Section A1'!B7</f>
        <v>0</v>
      </c>
      <c r="H6" s="962"/>
      <c r="I6" s="939"/>
      <c r="J6" s="517" t="s">
        <v>333</v>
      </c>
      <c r="K6" s="131"/>
      <c r="L6" s="133"/>
    </row>
    <row r="7" spans="1:15" ht="14.1" customHeight="1" x14ac:dyDescent="0.2">
      <c r="A7" s="369"/>
      <c r="B7" s="46" t="s">
        <v>159</v>
      </c>
      <c r="C7" s="46"/>
      <c r="D7" s="46"/>
      <c r="E7" s="46"/>
      <c r="F7" s="46"/>
      <c r="G7" s="46" t="s">
        <v>207</v>
      </c>
      <c r="H7" s="46"/>
      <c r="I7" s="46"/>
      <c r="J7" s="46"/>
      <c r="K7" s="371" t="str">
        <f>IF(Submission!I5=2,"Compliance Period",IF(Submission!I5=1,"Baseline Period","Reporting Period"))</f>
        <v>Reporting Period</v>
      </c>
      <c r="L7" s="133"/>
      <c r="N7" s="409" t="s">
        <v>345</v>
      </c>
      <c r="O7" s="134">
        <f>COUNT(Submission!C15,Submission!C17,Submission!C19)</f>
        <v>0</v>
      </c>
    </row>
    <row r="8" spans="1:15" ht="15" customHeight="1" x14ac:dyDescent="0.2">
      <c r="A8" s="132"/>
      <c r="B8" s="910">
        <f>'Section A2'!B5</f>
        <v>0</v>
      </c>
      <c r="C8" s="945"/>
      <c r="D8" s="945"/>
      <c r="E8" s="992"/>
      <c r="F8" s="377"/>
      <c r="G8" s="531" t="str">
        <f>IF(Submission!I5=2,"Compliance Report",IF(Submission!I5=1,"Baseline Application","Data Report"))</f>
        <v>Data Report</v>
      </c>
      <c r="H8" s="531"/>
      <c r="I8" s="534"/>
      <c r="J8" s="378"/>
      <c r="K8" s="385">
        <f>IF(Submission!I5=2,Submission!C15,O8)</f>
        <v>0</v>
      </c>
      <c r="L8" s="133"/>
      <c r="N8" s="409" t="s">
        <v>346</v>
      </c>
      <c r="O8" s="134">
        <f>IF(O7=3,Submission!C15&amp;", "&amp;Submission!C17&amp;" ,"&amp;Submission!C19,IF(O7=2,Submission!C15&amp;", "&amp;Submission!C17,Submission!C15))</f>
        <v>0</v>
      </c>
    </row>
    <row r="9" spans="1:15" ht="6" customHeight="1" x14ac:dyDescent="0.2">
      <c r="A9" s="80"/>
      <c r="B9" s="366"/>
      <c r="C9" s="46"/>
      <c r="D9" s="46"/>
      <c r="E9" s="46"/>
      <c r="F9" s="46"/>
      <c r="G9" s="46"/>
      <c r="H9" s="46"/>
      <c r="I9" s="46"/>
      <c r="J9" s="46"/>
      <c r="K9" s="49"/>
      <c r="L9" s="133"/>
    </row>
    <row r="10" spans="1:15" s="7" customFormat="1" ht="15" customHeight="1" x14ac:dyDescent="0.2">
      <c r="A10" s="551"/>
      <c r="B10" s="552" t="s">
        <v>420</v>
      </c>
      <c r="C10" s="552"/>
      <c r="D10" s="552"/>
      <c r="E10" s="553"/>
      <c r="F10" s="553"/>
      <c r="G10" s="553"/>
      <c r="H10" s="553"/>
      <c r="I10" s="553"/>
      <c r="J10" s="553"/>
      <c r="K10" s="553"/>
      <c r="L10" s="554"/>
    </row>
    <row r="11" spans="1:15" ht="15.95" customHeight="1" x14ac:dyDescent="0.2">
      <c r="A11" s="132"/>
      <c r="B11" s="173" t="str">
        <f>IF(Submission!I5=1,"Baseline Assertion",IF(Submission!I5=2,"Compliance Assertion","Assertion"))</f>
        <v>Assertion</v>
      </c>
      <c r="C11" s="278"/>
      <c r="D11" s="390"/>
      <c r="E11" s="46"/>
      <c r="F11" s="390"/>
      <c r="G11" s="84"/>
      <c r="H11" s="390"/>
      <c r="I11" s="49"/>
      <c r="J11" s="49"/>
      <c r="K11" s="49"/>
      <c r="L11" s="133"/>
    </row>
    <row r="12" spans="1:15" ht="10.5" customHeight="1" x14ac:dyDescent="0.2">
      <c r="A12" s="132"/>
      <c r="B12" s="173"/>
      <c r="C12" s="392" t="s">
        <v>422</v>
      </c>
      <c r="D12" s="393"/>
      <c r="E12" s="394">
        <f>Submission!C15</f>
        <v>0</v>
      </c>
      <c r="F12" s="371"/>
      <c r="G12" s="394">
        <f>Submission!C17</f>
        <v>0</v>
      </c>
      <c r="H12" s="286"/>
      <c r="I12" s="394">
        <f>Submission!C19</f>
        <v>0</v>
      </c>
      <c r="J12" s="143"/>
      <c r="K12" s="143" t="s">
        <v>91</v>
      </c>
      <c r="L12" s="133"/>
    </row>
    <row r="13" spans="1:15" s="14" customFormat="1" ht="5.0999999999999996" customHeight="1" x14ac:dyDescent="0.2">
      <c r="A13" s="103"/>
      <c r="B13" s="102"/>
      <c r="C13" s="86"/>
      <c r="D13" s="55"/>
      <c r="E13" s="55"/>
      <c r="F13" s="55"/>
      <c r="G13" s="55"/>
      <c r="H13" s="55"/>
      <c r="I13" s="55"/>
      <c r="J13" s="91"/>
      <c r="K13" s="55"/>
      <c r="L13" s="383"/>
    </row>
    <row r="14" spans="1:15" s="14" customFormat="1" ht="12.75" x14ac:dyDescent="0.2">
      <c r="A14" s="103"/>
      <c r="B14" s="102"/>
      <c r="C14" s="162" t="s">
        <v>125</v>
      </c>
      <c r="D14" s="158"/>
      <c r="E14" s="483">
        <f>'Section B8'!C19</f>
        <v>0</v>
      </c>
      <c r="F14" s="158"/>
      <c r="G14" s="483">
        <f>'Section B8 (2)'!C19</f>
        <v>0</v>
      </c>
      <c r="H14" s="159"/>
      <c r="I14" s="483">
        <f>'Section B8 (3)'!C19</f>
        <v>0</v>
      </c>
      <c r="J14" s="159"/>
      <c r="K14" s="160" t="s">
        <v>491</v>
      </c>
      <c r="L14" s="383"/>
    </row>
    <row r="15" spans="1:15" s="14" customFormat="1" ht="5.0999999999999996" customHeight="1" x14ac:dyDescent="0.2">
      <c r="A15" s="103"/>
      <c r="B15" s="102"/>
      <c r="C15" s="158"/>
      <c r="D15" s="158"/>
      <c r="E15" s="159"/>
      <c r="F15" s="158"/>
      <c r="G15" s="159"/>
      <c r="H15" s="159"/>
      <c r="I15" s="159"/>
      <c r="J15" s="159"/>
      <c r="K15" s="161"/>
      <c r="L15" s="383"/>
    </row>
    <row r="16" spans="1:15" s="14" customFormat="1" ht="12.75" x14ac:dyDescent="0.2">
      <c r="A16" s="103"/>
      <c r="B16" s="102"/>
      <c r="C16" s="162" t="s">
        <v>181</v>
      </c>
      <c r="D16" s="158"/>
      <c r="E16" s="483">
        <f>'Section B8'!C25</f>
        <v>0</v>
      </c>
      <c r="F16" s="158"/>
      <c r="G16" s="483">
        <f>'Section B8 (2)'!C25</f>
        <v>0</v>
      </c>
      <c r="H16" s="159"/>
      <c r="I16" s="483">
        <f>'Section B8 (3)'!C25</f>
        <v>0</v>
      </c>
      <c r="J16" s="159"/>
      <c r="K16" s="160" t="s">
        <v>491</v>
      </c>
      <c r="L16" s="383"/>
    </row>
    <row r="17" spans="1:12" s="14" customFormat="1" ht="5.0999999999999996" customHeight="1" x14ac:dyDescent="0.2">
      <c r="A17" s="103"/>
      <c r="B17" s="102"/>
      <c r="C17" s="162"/>
      <c r="D17" s="158"/>
      <c r="E17" s="82"/>
      <c r="F17" s="158"/>
      <c r="G17" s="82"/>
      <c r="H17" s="159"/>
      <c r="I17" s="82"/>
      <c r="J17" s="159"/>
      <c r="K17" s="161"/>
      <c r="L17" s="383"/>
    </row>
    <row r="18" spans="1:12" s="14" customFormat="1" ht="13.15" customHeight="1" x14ac:dyDescent="0.2">
      <c r="A18" s="103"/>
      <c r="B18" s="102"/>
      <c r="C18" s="162" t="s">
        <v>193</v>
      </c>
      <c r="D18" s="158"/>
      <c r="E18" s="483">
        <f>'Section B7'!E14</f>
        <v>0</v>
      </c>
      <c r="F18" s="158"/>
      <c r="G18" s="483">
        <f>SoV!F17</f>
        <v>0</v>
      </c>
      <c r="H18" s="159"/>
      <c r="I18" s="483">
        <f>SoV!H17</f>
        <v>0</v>
      </c>
      <c r="J18" s="159"/>
      <c r="K18" s="160" t="s">
        <v>491</v>
      </c>
      <c r="L18" s="383"/>
    </row>
    <row r="19" spans="1:12" s="12" customFormat="1" ht="5.0999999999999996" customHeight="1" x14ac:dyDescent="0.2">
      <c r="A19" s="89"/>
      <c r="B19" s="88"/>
      <c r="C19" s="162"/>
      <c r="D19" s="82"/>
      <c r="E19" s="82"/>
      <c r="F19" s="82"/>
      <c r="G19" s="82"/>
      <c r="H19" s="82"/>
      <c r="I19" s="82"/>
      <c r="J19" s="82"/>
      <c r="K19" s="82"/>
      <c r="L19" s="28"/>
    </row>
    <row r="20" spans="1:12" s="14" customFormat="1" ht="13.15" customHeight="1" x14ac:dyDescent="0.2">
      <c r="A20" s="103"/>
      <c r="B20" s="102"/>
      <c r="C20" s="162" t="s">
        <v>402</v>
      </c>
      <c r="D20" s="158"/>
      <c r="E20" s="483">
        <f>'Section B7'!E39</f>
        <v>0</v>
      </c>
      <c r="F20" s="158"/>
      <c r="G20" s="483">
        <f>SoV!F19</f>
        <v>0</v>
      </c>
      <c r="H20" s="159"/>
      <c r="I20" s="483">
        <f>SoV!H19</f>
        <v>0</v>
      </c>
      <c r="J20" s="159"/>
      <c r="K20" s="160" t="s">
        <v>491</v>
      </c>
      <c r="L20" s="383"/>
    </row>
    <row r="21" spans="1:12" s="12" customFormat="1" ht="5.0999999999999996" customHeight="1" x14ac:dyDescent="0.2">
      <c r="A21" s="89"/>
      <c r="B21" s="88"/>
      <c r="C21" s="162"/>
      <c r="D21" s="82"/>
      <c r="E21" s="82"/>
      <c r="F21" s="82"/>
      <c r="G21" s="82"/>
      <c r="H21" s="82"/>
      <c r="I21" s="82"/>
      <c r="J21" s="82"/>
      <c r="K21" s="82"/>
      <c r="L21" s="28"/>
    </row>
    <row r="22" spans="1:12" s="14" customFormat="1" ht="13.15" customHeight="1" x14ac:dyDescent="0.2">
      <c r="A22" s="103"/>
      <c r="B22" s="102"/>
      <c r="C22" s="162" t="s">
        <v>401</v>
      </c>
      <c r="D22" s="158"/>
      <c r="E22" s="483">
        <f>'Section B7'!E45</f>
        <v>0</v>
      </c>
      <c r="F22" s="158"/>
      <c r="G22" s="483">
        <f>SoV!F21</f>
        <v>0</v>
      </c>
      <c r="H22" s="159"/>
      <c r="I22" s="483">
        <f>SoV!H21</f>
        <v>0</v>
      </c>
      <c r="J22" s="159"/>
      <c r="K22" s="160" t="s">
        <v>491</v>
      </c>
      <c r="L22" s="383"/>
    </row>
    <row r="23" spans="1:12" s="12" customFormat="1" ht="5.0999999999999996" customHeight="1" x14ac:dyDescent="0.2">
      <c r="A23" s="89"/>
      <c r="B23" s="88"/>
      <c r="C23" s="162"/>
      <c r="D23" s="82"/>
      <c r="E23" s="82"/>
      <c r="F23" s="82"/>
      <c r="G23" s="82"/>
      <c r="H23" s="82"/>
      <c r="I23" s="82"/>
      <c r="J23" s="82"/>
      <c r="K23" s="82"/>
      <c r="L23" s="28"/>
    </row>
    <row r="24" spans="1:12" s="12" customFormat="1" ht="12.75" x14ac:dyDescent="0.2">
      <c r="A24" s="89"/>
      <c r="B24" s="88"/>
      <c r="C24" s="162" t="str">
        <f>IF(Submission!I11=2,"Total Heat Produced by Cogeneration (H)", "Production (P)")</f>
        <v>Production (P)</v>
      </c>
      <c r="D24" s="82"/>
      <c r="E24" s="483">
        <f>'Section B6'!F50</f>
        <v>0</v>
      </c>
      <c r="F24" s="82"/>
      <c r="G24" s="483">
        <f>'Section B6 (2)'!F50</f>
        <v>0</v>
      </c>
      <c r="H24" s="157"/>
      <c r="I24" s="483">
        <f>'Section B6 (3)'!F50</f>
        <v>0</v>
      </c>
      <c r="J24" s="163"/>
      <c r="K24" s="386">
        <f>'Section E'!J11</f>
        <v>0</v>
      </c>
      <c r="L24" s="28"/>
    </row>
    <row r="25" spans="1:12" s="6" customFormat="1" ht="5.0999999999999996" customHeight="1" x14ac:dyDescent="0.2">
      <c r="A25" s="89"/>
      <c r="B25" s="88"/>
      <c r="C25" s="156"/>
      <c r="D25" s="82"/>
      <c r="E25" s="82"/>
      <c r="F25" s="82"/>
      <c r="G25" s="163"/>
      <c r="H25" s="82"/>
      <c r="I25" s="164"/>
      <c r="J25" s="82"/>
      <c r="K25" s="161"/>
      <c r="L25" s="28"/>
    </row>
    <row r="26" spans="1:12" s="6" customFormat="1" ht="12.75" x14ac:dyDescent="0.2">
      <c r="A26" s="89"/>
      <c r="B26" s="88"/>
      <c r="C26" s="162" t="str">
        <f>IF(Submission!I5=2,"Compliance Emissions Intensity",IF(Submission!I5=1,"Baseline Emissions Intensity"," "))</f>
        <v xml:space="preserve"> </v>
      </c>
      <c r="D26" s="82"/>
      <c r="E26" s="957">
        <f>IF(Submission!I5=2,'Baseline Obligation'!D34,IF(Submission!I5=1,'Section E'!H19,0))</f>
        <v>0</v>
      </c>
      <c r="F26" s="993"/>
      <c r="G26" s="993"/>
      <c r="H26" s="993"/>
      <c r="I26" s="994"/>
      <c r="J26" s="82"/>
      <c r="K26" s="387" t="str">
        <f>'Section E'!J19</f>
        <v>tonnes CO2eq / 0</v>
      </c>
      <c r="L26" s="28"/>
    </row>
    <row r="27" spans="1:12" s="6" customFormat="1" ht="5.0999999999999996" customHeight="1" thickBot="1" x14ac:dyDescent="0.25">
      <c r="A27" s="89"/>
      <c r="B27" s="88"/>
      <c r="C27" s="156"/>
      <c r="D27" s="82"/>
      <c r="E27" s="82"/>
      <c r="F27" s="82"/>
      <c r="G27" s="163"/>
      <c r="H27" s="82"/>
      <c r="I27" s="164"/>
      <c r="J27" s="82"/>
      <c r="K27" s="161"/>
      <c r="L27" s="28"/>
    </row>
    <row r="28" spans="1:12" s="6" customFormat="1" ht="13.5" thickBot="1" x14ac:dyDescent="0.25">
      <c r="A28" s="89"/>
      <c r="B28" s="88"/>
      <c r="C28" s="162" t="str">
        <f>IF(Submission!I5=2,"Net Emissions Intensity Limit Met?","")</f>
        <v/>
      </c>
      <c r="D28" s="82"/>
      <c r="E28" s="989">
        <f>'Section E5'!D23</f>
        <v>0</v>
      </c>
      <c r="F28" s="990"/>
      <c r="G28" s="990"/>
      <c r="H28" s="990"/>
      <c r="I28" s="991"/>
      <c r="J28" s="82"/>
      <c r="K28" s="365"/>
      <c r="L28" s="28"/>
    </row>
    <row r="29" spans="1:12" s="6" customFormat="1" ht="5.0999999999999996" customHeight="1" x14ac:dyDescent="0.2">
      <c r="A29" s="89"/>
      <c r="B29" s="88"/>
      <c r="C29" s="156"/>
      <c r="D29" s="82"/>
      <c r="E29" s="82"/>
      <c r="F29" s="82"/>
      <c r="G29" s="163"/>
      <c r="H29" s="82"/>
      <c r="I29" s="164"/>
      <c r="J29" s="82"/>
      <c r="K29" s="161"/>
      <c r="L29" s="28"/>
    </row>
    <row r="30" spans="1:12" s="6" customFormat="1" ht="25.5" customHeight="1" x14ac:dyDescent="0.2">
      <c r="A30" s="389"/>
      <c r="B30" s="255"/>
      <c r="C30" s="928" t="str">
        <f>IF(Submission!I5=2,"Note: The Net Emissions Intensity Limit must be met in order for a facility to be in compliance with the Specified Gas Emitters Regulation","")</f>
        <v/>
      </c>
      <c r="D30" s="999"/>
      <c r="E30" s="999"/>
      <c r="F30" s="999"/>
      <c r="G30" s="999"/>
      <c r="H30" s="999"/>
      <c r="I30" s="999"/>
      <c r="J30" s="999"/>
      <c r="K30" s="999"/>
      <c r="L30" s="28"/>
    </row>
    <row r="31" spans="1:12" ht="6" customHeight="1" x14ac:dyDescent="0.2">
      <c r="A31" s="132"/>
      <c r="B31" s="49"/>
      <c r="C31" s="85"/>
      <c r="D31" s="107"/>
      <c r="E31" s="107"/>
      <c r="F31" s="107"/>
      <c r="G31" s="49"/>
      <c r="H31" s="85"/>
      <c r="I31" s="85"/>
      <c r="J31" s="85"/>
      <c r="K31" s="85"/>
      <c r="L31" s="133"/>
    </row>
    <row r="32" spans="1:12" s="7" customFormat="1" ht="15" customHeight="1" x14ac:dyDescent="0.2">
      <c r="A32" s="551"/>
      <c r="B32" s="552" t="s">
        <v>104</v>
      </c>
      <c r="C32" s="552"/>
      <c r="D32" s="553"/>
      <c r="E32" s="553"/>
      <c r="F32" s="553"/>
      <c r="G32" s="553"/>
      <c r="H32" s="553"/>
      <c r="I32" s="553"/>
      <c r="J32" s="553"/>
      <c r="K32" s="553"/>
      <c r="L32" s="554"/>
    </row>
    <row r="33" spans="1:12" ht="6" customHeight="1" x14ac:dyDescent="0.2">
      <c r="A33" s="132"/>
      <c r="B33" s="49"/>
      <c r="C33" s="49"/>
      <c r="D33" s="49"/>
      <c r="E33" s="49"/>
      <c r="F33" s="49"/>
      <c r="G33" s="49"/>
      <c r="H33" s="49"/>
      <c r="I33" s="49"/>
      <c r="J33" s="49"/>
      <c r="K33" s="49"/>
      <c r="L33" s="133"/>
    </row>
    <row r="34" spans="1:12" ht="15" customHeight="1" x14ac:dyDescent="0.2">
      <c r="A34" s="132"/>
      <c r="B34" s="46" t="s">
        <v>348</v>
      </c>
      <c r="C34" s="931" t="str">
        <f>'Section A2'!B33&amp;" "&amp;'Section A2'!D33</f>
        <v xml:space="preserve"> </v>
      </c>
      <c r="D34" s="932"/>
      <c r="E34" s="951" t="s">
        <v>421</v>
      </c>
      <c r="F34" s="825"/>
      <c r="G34" s="825"/>
      <c r="H34" s="825"/>
      <c r="I34" s="825"/>
      <c r="J34" s="825"/>
      <c r="K34" s="825"/>
      <c r="L34" s="133"/>
    </row>
    <row r="35" spans="1:12" ht="36" customHeight="1" x14ac:dyDescent="0.2">
      <c r="A35" s="374"/>
      <c r="B35" s="724" t="s">
        <v>644</v>
      </c>
      <c r="C35" s="724"/>
      <c r="D35" s="1000"/>
      <c r="E35" s="1000"/>
      <c r="F35" s="1000"/>
      <c r="G35" s="1000"/>
      <c r="H35" s="1000"/>
      <c r="I35" s="1000"/>
      <c r="J35" s="1000"/>
      <c r="K35" s="1000"/>
      <c r="L35" s="133"/>
    </row>
    <row r="36" spans="1:12" ht="18" customHeight="1" x14ac:dyDescent="0.2">
      <c r="A36" s="132"/>
      <c r="B36" s="49" t="s">
        <v>104</v>
      </c>
      <c r="C36" s="46"/>
      <c r="D36" s="49"/>
      <c r="E36" s="388"/>
      <c r="F36" s="388"/>
      <c r="G36" s="388"/>
      <c r="H36" s="388"/>
      <c r="I36" s="46" t="s">
        <v>80</v>
      </c>
      <c r="J36" s="49"/>
      <c r="K36" s="49"/>
      <c r="L36" s="133"/>
    </row>
    <row r="37" spans="1:12" ht="48" customHeight="1" x14ac:dyDescent="0.2">
      <c r="A37" s="132"/>
      <c r="B37" s="49"/>
      <c r="C37" s="978"/>
      <c r="D37" s="979"/>
      <c r="E37" s="979"/>
      <c r="F37" s="979"/>
      <c r="G37" s="980"/>
      <c r="H37" s="49"/>
      <c r="I37" s="49"/>
      <c r="J37" s="981"/>
      <c r="K37" s="982"/>
      <c r="L37" s="133"/>
    </row>
    <row r="38" spans="1:12" ht="14.1" customHeight="1" x14ac:dyDescent="0.2">
      <c r="A38" s="132"/>
      <c r="B38" s="46" t="s">
        <v>153</v>
      </c>
      <c r="C38" s="49"/>
      <c r="D38" s="49"/>
      <c r="E38" s="46" t="s">
        <v>154</v>
      </c>
      <c r="F38" s="46"/>
      <c r="G38" s="46"/>
      <c r="H38" s="46"/>
      <c r="I38" s="46"/>
      <c r="J38" s="49"/>
      <c r="K38" s="46"/>
      <c r="L38" s="133"/>
    </row>
    <row r="39" spans="1:12" ht="15" customHeight="1" x14ac:dyDescent="0.2">
      <c r="A39" s="132"/>
      <c r="B39" s="914">
        <f>'Section A2'!B33</f>
        <v>0</v>
      </c>
      <c r="C39" s="926"/>
      <c r="D39" s="380"/>
      <c r="E39" s="914">
        <f>'Section A2'!D33</f>
        <v>0</v>
      </c>
      <c r="F39" s="984"/>
      <c r="G39" s="984"/>
      <c r="H39" s="984"/>
      <c r="I39" s="984"/>
      <c r="J39" s="984"/>
      <c r="K39" s="985"/>
      <c r="L39" s="133"/>
    </row>
    <row r="40" spans="1:12" ht="14.1" customHeight="1" x14ac:dyDescent="0.2">
      <c r="A40" s="132"/>
      <c r="B40" s="46" t="s">
        <v>29</v>
      </c>
      <c r="C40" s="49"/>
      <c r="D40" s="46"/>
      <c r="E40" s="49"/>
      <c r="F40" s="49"/>
      <c r="G40" s="49" t="s">
        <v>157</v>
      </c>
      <c r="H40" s="49"/>
      <c r="I40" s="49"/>
      <c r="J40" s="46"/>
      <c r="K40" s="143" t="s">
        <v>6</v>
      </c>
      <c r="L40" s="133"/>
    </row>
    <row r="41" spans="1:12" ht="15" customHeight="1" x14ac:dyDescent="0.2">
      <c r="A41" s="132"/>
      <c r="B41" s="914">
        <f>'Section A2'!B35</f>
        <v>0</v>
      </c>
      <c r="C41" s="987"/>
      <c r="D41" s="987"/>
      <c r="E41" s="988"/>
      <c r="F41" s="380"/>
      <c r="G41" s="986">
        <f>'Section A2'!D35</f>
        <v>0</v>
      </c>
      <c r="H41" s="984"/>
      <c r="I41" s="985"/>
      <c r="J41" s="372"/>
      <c r="K41" s="518">
        <f>'Section A2'!B37</f>
        <v>0</v>
      </c>
      <c r="L41" s="133"/>
    </row>
    <row r="42" spans="1:12" ht="105.75" customHeight="1" thickBot="1" x14ac:dyDescent="0.25">
      <c r="A42" s="370"/>
      <c r="B42" s="367"/>
      <c r="C42" s="983" t="str">
        <f>IF('Section E5'!D23&lt;&gt;"Yes","Section E5 Indicates that the NEIL has not been met.","") &amp; " " &amp; IF(AND('Section E2'!D10&lt;&gt;0,'Fund Credit Purchase'!E17&lt;'Section E2'!D10),"Fund Payment in Fund Credit Purchase tab is lower than fund submitted in section E2","")</f>
        <v xml:space="preserve">Section E5 Indicates that the NEIL has not been met. </v>
      </c>
      <c r="D42" s="983"/>
      <c r="E42" s="983"/>
      <c r="F42" s="983"/>
      <c r="G42" s="983"/>
      <c r="H42" s="983"/>
      <c r="I42" s="983"/>
      <c r="J42" s="983"/>
      <c r="K42" s="983"/>
      <c r="L42" s="368"/>
    </row>
  </sheetData>
  <sheetProtection password="EBAD" sheet="1"/>
  <mergeCells count="18">
    <mergeCell ref="J37:K37"/>
    <mergeCell ref="E28:I28"/>
    <mergeCell ref="A1:L1"/>
    <mergeCell ref="B6:E6"/>
    <mergeCell ref="B8:E8"/>
    <mergeCell ref="E26:I26"/>
    <mergeCell ref="A2:L2"/>
    <mergeCell ref="G6:I6"/>
    <mergeCell ref="C30:K30"/>
    <mergeCell ref="C34:D34"/>
    <mergeCell ref="E34:K34"/>
    <mergeCell ref="B35:K35"/>
    <mergeCell ref="C37:G37"/>
    <mergeCell ref="C42:K42"/>
    <mergeCell ref="E39:K39"/>
    <mergeCell ref="G41:I41"/>
    <mergeCell ref="B39:C39"/>
    <mergeCell ref="B41:E41"/>
  </mergeCells>
  <phoneticPr fontId="28" type="noConversion"/>
  <conditionalFormatting sqref="G18 G20 G22 I18 I20 I22 G24 G16 G14 I14 I16 I24">
    <cfRule type="expression" dxfId="2" priority="2" stopIfTrue="1">
      <formula>Report=2</formula>
    </cfRule>
  </conditionalFormatting>
  <conditionalFormatting sqref="E28:I28">
    <cfRule type="cellIs" dxfId="1" priority="3" stopIfTrue="1" operator="equal">
      <formula>0</formula>
    </cfRule>
  </conditionalFormatting>
  <conditionalFormatting sqref="G22 G20 G18 I18 I20 I22">
    <cfRule type="expression" dxfId="0" priority="1" stopIfTrue="1">
      <formula>$N$3&gt;1</formula>
    </cfRule>
  </conditionalFormatting>
  <pageMargins left="0.5" right="0.5" top="0.5" bottom="0.5" header="0.25" footer="0.25"/>
  <pageSetup orientation="portrait" r:id="rId1"/>
  <headerFooter alignWithMargins="0">
    <oddHeader>&amp;C&amp;F</oddHeader>
    <oddFooter>&amp;L&amp;A&amp;C&amp;P&amp;RSGER Consolidated Reporting Form v3.2</oddFoot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dimension ref="A1:K26"/>
  <sheetViews>
    <sheetView zoomScaleNormal="100" workbookViewId="0">
      <selection activeCell="B3" sqref="B3"/>
    </sheetView>
  </sheetViews>
  <sheetFormatPr defaultRowHeight="12" x14ac:dyDescent="0.2"/>
  <cols>
    <col min="1" max="1" width="2.7109375" style="134" customWidth="1"/>
    <col min="2" max="2" width="2.28515625" style="134" customWidth="1"/>
    <col min="3" max="3" width="31" style="134" customWidth="1"/>
    <col min="4" max="4" width="2.7109375" style="134" customWidth="1"/>
    <col min="5" max="5" width="31.7109375" style="134" customWidth="1"/>
    <col min="6" max="6" width="2.7109375" style="134" customWidth="1"/>
    <col min="7" max="7" width="20.7109375" style="134" customWidth="1"/>
    <col min="8" max="8" width="2.7109375" style="134" customWidth="1"/>
    <col min="9" max="9" width="9.140625" style="134"/>
    <col min="10" max="11" width="0" style="134" hidden="1" customWidth="1"/>
    <col min="12" max="16384" width="9.140625" style="134"/>
  </cols>
  <sheetData>
    <row r="1" spans="1:11" ht="24" customHeight="1" x14ac:dyDescent="0.5">
      <c r="A1" s="942" t="s">
        <v>423</v>
      </c>
      <c r="B1" s="943"/>
      <c r="C1" s="943"/>
      <c r="D1" s="943"/>
      <c r="E1" s="943"/>
      <c r="F1" s="943"/>
      <c r="G1" s="943"/>
      <c r="H1" s="944"/>
    </row>
    <row r="2" spans="1:11" ht="6" customHeight="1" x14ac:dyDescent="0.2">
      <c r="A2" s="80"/>
      <c r="B2" s="46"/>
      <c r="C2" s="46"/>
      <c r="D2" s="46"/>
      <c r="E2" s="46"/>
      <c r="F2" s="46"/>
      <c r="G2" s="49"/>
      <c r="H2" s="133"/>
    </row>
    <row r="3" spans="1:11" s="7" customFormat="1" ht="15" customHeight="1" x14ac:dyDescent="0.2">
      <c r="A3" s="551"/>
      <c r="B3" s="552" t="s">
        <v>351</v>
      </c>
      <c r="C3" s="552"/>
      <c r="D3" s="553"/>
      <c r="E3" s="553"/>
      <c r="F3" s="553"/>
      <c r="G3" s="553"/>
      <c r="H3" s="554"/>
    </row>
    <row r="4" spans="1:11" ht="14.1" customHeight="1" x14ac:dyDescent="0.2">
      <c r="A4" s="80"/>
      <c r="B4" s="46" t="s">
        <v>150</v>
      </c>
      <c r="C4" s="46"/>
      <c r="D4" s="46"/>
      <c r="E4" s="46" t="s">
        <v>17</v>
      </c>
      <c r="F4" s="46"/>
      <c r="G4" s="49"/>
      <c r="H4" s="133"/>
    </row>
    <row r="5" spans="1:11" ht="15" customHeight="1" x14ac:dyDescent="0.2">
      <c r="A5" s="369"/>
      <c r="B5" s="910">
        <f>'Section A1'!B5</f>
        <v>0</v>
      </c>
      <c r="C5" s="950"/>
      <c r="D5" s="377"/>
      <c r="E5" s="470">
        <f>'Section A1'!B7</f>
        <v>0</v>
      </c>
      <c r="F5" s="517" t="s">
        <v>333</v>
      </c>
      <c r="G5" s="131"/>
      <c r="H5" s="133"/>
    </row>
    <row r="6" spans="1:11" ht="14.1" customHeight="1" x14ac:dyDescent="0.2">
      <c r="A6" s="369"/>
      <c r="B6" s="46" t="s">
        <v>159</v>
      </c>
      <c r="C6" s="46"/>
      <c r="D6" s="46"/>
      <c r="E6" s="46" t="s">
        <v>207</v>
      </c>
      <c r="F6" s="46"/>
      <c r="G6" s="371" t="str">
        <f>IF(Submission!I5=2,"Compliance Period",IF(Submission!I5=1,"Baseline Period","Reporting Period"))</f>
        <v>Reporting Period</v>
      </c>
      <c r="H6" s="133"/>
      <c r="J6" s="409" t="s">
        <v>345</v>
      </c>
      <c r="K6" s="134">
        <f>COUNT(Submission!C15,Submission!C17,Submission!C19)</f>
        <v>0</v>
      </c>
    </row>
    <row r="7" spans="1:11" ht="15" customHeight="1" x14ac:dyDescent="0.2">
      <c r="A7" s="132"/>
      <c r="B7" s="910">
        <f>'Section A2'!B5</f>
        <v>0</v>
      </c>
      <c r="C7" s="950"/>
      <c r="D7" s="126"/>
      <c r="E7" s="375" t="str">
        <f>IF(Submission!I5=2,"Compliance Report",IF(Submission!I5=1,"Baseline Application","Data Report"))</f>
        <v>Data Report</v>
      </c>
      <c r="F7" s="377"/>
      <c r="G7" s="385">
        <f>IF(Submission!I5=2,Submission!C15,K7)</f>
        <v>0</v>
      </c>
      <c r="H7" s="133"/>
      <c r="J7" s="409" t="s">
        <v>346</v>
      </c>
      <c r="K7" s="134">
        <f>IF(K6=3,Submission!C15&amp;", "&amp;Submission!C17&amp;" ,"&amp;Submission!C19,IF(K6=2,Submission!C15&amp;", "&amp;Submission!C17,Submission!C15))</f>
        <v>0</v>
      </c>
    </row>
    <row r="8" spans="1:11" ht="6" customHeight="1" x14ac:dyDescent="0.2">
      <c r="A8" s="80"/>
      <c r="B8" s="46"/>
      <c r="C8" s="46"/>
      <c r="D8" s="46"/>
      <c r="E8" s="46"/>
      <c r="F8" s="46"/>
      <c r="G8" s="49"/>
      <c r="H8" s="133"/>
    </row>
    <row r="9" spans="1:11" s="7" customFormat="1" ht="15" customHeight="1" x14ac:dyDescent="0.2">
      <c r="A9" s="551"/>
      <c r="B9" s="552" t="s">
        <v>424</v>
      </c>
      <c r="C9" s="552"/>
      <c r="D9" s="553"/>
      <c r="E9" s="553"/>
      <c r="F9" s="553"/>
      <c r="G9" s="553"/>
      <c r="H9" s="554"/>
      <c r="J9" s="134"/>
      <c r="K9" s="134"/>
    </row>
    <row r="10" spans="1:11" ht="9" customHeight="1" thickBot="1" x14ac:dyDescent="0.25">
      <c r="A10" s="132"/>
      <c r="B10" s="174"/>
      <c r="C10" s="174"/>
      <c r="D10" s="174"/>
      <c r="E10" s="174"/>
      <c r="F10" s="174"/>
      <c r="G10" s="141"/>
      <c r="H10" s="133"/>
    </row>
    <row r="11" spans="1:11" ht="18" customHeight="1" thickBot="1" x14ac:dyDescent="0.25">
      <c r="A11" s="132"/>
      <c r="B11" s="1002" t="s">
        <v>426</v>
      </c>
      <c r="C11" s="1002"/>
      <c r="D11" s="1003"/>
      <c r="E11" s="588" t="str">
        <f>IF(Submission!I5=2,IF('Baseline Obligation'!D40&gt;0,'Baseline Obligation'!D40,"Not Applicable"),"Not Applicable")</f>
        <v>Not Applicable</v>
      </c>
      <c r="F11" s="1004" t="s">
        <v>425</v>
      </c>
      <c r="G11" s="1005"/>
      <c r="H11" s="133"/>
    </row>
    <row r="12" spans="1:11" ht="9" customHeight="1" x14ac:dyDescent="0.2">
      <c r="A12" s="132"/>
      <c r="B12" s="174"/>
      <c r="C12" s="174"/>
      <c r="D12" s="174"/>
      <c r="E12" s="174"/>
      <c r="F12" s="174"/>
      <c r="G12" s="141"/>
      <c r="H12" s="133"/>
    </row>
    <row r="13" spans="1:11" s="7" customFormat="1" ht="15" customHeight="1" x14ac:dyDescent="0.2">
      <c r="A13" s="551"/>
      <c r="B13" s="552" t="s">
        <v>104</v>
      </c>
      <c r="C13" s="552"/>
      <c r="D13" s="553"/>
      <c r="E13" s="553"/>
      <c r="F13" s="553"/>
      <c r="G13" s="553"/>
      <c r="H13" s="554"/>
    </row>
    <row r="14" spans="1:11" ht="6" customHeight="1" x14ac:dyDescent="0.2">
      <c r="A14" s="132"/>
      <c r="B14" s="49"/>
      <c r="C14" s="49"/>
      <c r="D14" s="49"/>
      <c r="E14" s="49"/>
      <c r="F14" s="49"/>
      <c r="G14" s="49"/>
      <c r="H14" s="133"/>
    </row>
    <row r="15" spans="1:11" ht="15" customHeight="1" x14ac:dyDescent="0.2">
      <c r="A15" s="132"/>
      <c r="B15" s="46" t="s">
        <v>348</v>
      </c>
      <c r="C15" s="931" t="str">
        <f>'Section A2'!B33&amp;" "&amp;'Section A2'!D33</f>
        <v xml:space="preserve"> </v>
      </c>
      <c r="D15" s="932"/>
      <c r="E15" s="376" t="s">
        <v>427</v>
      </c>
      <c r="F15" s="49"/>
      <c r="G15" s="49"/>
      <c r="H15" s="133"/>
    </row>
    <row r="16" spans="1:11" ht="36" customHeight="1" x14ac:dyDescent="0.2">
      <c r="A16" s="374"/>
      <c r="B16" s="724" t="s">
        <v>428</v>
      </c>
      <c r="C16" s="724"/>
      <c r="D16" s="947"/>
      <c r="E16" s="947"/>
      <c r="F16" s="947"/>
      <c r="G16" s="947"/>
      <c r="H16" s="133"/>
    </row>
    <row r="17" spans="1:8" ht="18" customHeight="1" x14ac:dyDescent="0.2">
      <c r="A17" s="132"/>
      <c r="B17" s="46" t="s">
        <v>104</v>
      </c>
      <c r="C17" s="46"/>
      <c r="D17" s="49"/>
      <c r="E17" s="49"/>
      <c r="F17" s="624"/>
      <c r="G17" s="46" t="s">
        <v>80</v>
      </c>
      <c r="H17" s="133"/>
    </row>
    <row r="18" spans="1:8" ht="48" customHeight="1" x14ac:dyDescent="0.2">
      <c r="A18" s="132"/>
      <c r="B18" s="933"/>
      <c r="C18" s="934"/>
      <c r="D18" s="934"/>
      <c r="E18" s="935"/>
      <c r="F18" s="49"/>
      <c r="G18" s="625"/>
      <c r="H18" s="133"/>
    </row>
    <row r="19" spans="1:8" ht="14.1" customHeight="1" x14ac:dyDescent="0.2">
      <c r="A19" s="132"/>
      <c r="B19" s="46" t="s">
        <v>153</v>
      </c>
      <c r="C19" s="46"/>
      <c r="D19" s="49"/>
      <c r="E19" s="46" t="s">
        <v>154</v>
      </c>
      <c r="F19" s="49"/>
      <c r="G19" s="46"/>
      <c r="H19" s="133"/>
    </row>
    <row r="20" spans="1:8" ht="15" customHeight="1" x14ac:dyDescent="0.2">
      <c r="A20" s="132"/>
      <c r="B20" s="914">
        <f>'Section A2'!B33</f>
        <v>0</v>
      </c>
      <c r="C20" s="926"/>
      <c r="D20" s="380"/>
      <c r="E20" s="914">
        <f>'Section A2'!D33</f>
        <v>0</v>
      </c>
      <c r="F20" s="984"/>
      <c r="G20" s="985"/>
      <c r="H20" s="133"/>
    </row>
    <row r="21" spans="1:8" ht="14.1" customHeight="1" x14ac:dyDescent="0.2">
      <c r="A21" s="132"/>
      <c r="B21" s="371" t="s">
        <v>29</v>
      </c>
      <c r="C21" s="371"/>
      <c r="D21" s="46"/>
      <c r="E21" s="143" t="s">
        <v>157</v>
      </c>
      <c r="F21" s="46"/>
      <c r="G21" s="143" t="s">
        <v>6</v>
      </c>
      <c r="H21" s="133"/>
    </row>
    <row r="22" spans="1:8" ht="15" customHeight="1" x14ac:dyDescent="0.2">
      <c r="A22" s="132"/>
      <c r="B22" s="914">
        <f>'Section A2'!B35</f>
        <v>0</v>
      </c>
      <c r="C22" s="985"/>
      <c r="D22" s="380"/>
      <c r="E22" s="381">
        <f>'Section A2'!D35</f>
        <v>0</v>
      </c>
      <c r="F22" s="372"/>
      <c r="G22" s="518">
        <f>'Section A2'!B37</f>
        <v>0</v>
      </c>
      <c r="H22" s="133"/>
    </row>
    <row r="23" spans="1:8" ht="15" customHeight="1" x14ac:dyDescent="0.2">
      <c r="A23" s="132"/>
      <c r="B23" s="49" t="s">
        <v>386</v>
      </c>
      <c r="C23" s="49"/>
      <c r="D23" s="49"/>
      <c r="E23" s="49"/>
      <c r="F23" s="49"/>
      <c r="G23" s="49"/>
      <c r="H23" s="133"/>
    </row>
    <row r="24" spans="1:8" ht="239.25" customHeight="1" x14ac:dyDescent="0.2">
      <c r="A24" s="132"/>
      <c r="B24" s="49"/>
      <c r="C24" s="833"/>
      <c r="D24" s="834"/>
      <c r="E24" s="834"/>
      <c r="F24" s="834"/>
      <c r="G24" s="835"/>
      <c r="H24" s="133"/>
    </row>
    <row r="25" spans="1:8" ht="24" customHeight="1" x14ac:dyDescent="0.2">
      <c r="A25" s="374"/>
      <c r="B25" s="1001" t="s">
        <v>387</v>
      </c>
      <c r="C25" s="1001"/>
      <c r="D25" s="1001"/>
      <c r="E25" s="1001"/>
      <c r="F25" s="1001"/>
      <c r="G25" s="1001"/>
      <c r="H25" s="133"/>
    </row>
    <row r="26" spans="1:8" ht="15" customHeight="1" thickBot="1" x14ac:dyDescent="0.25">
      <c r="A26" s="370"/>
      <c r="B26" s="367"/>
      <c r="C26" s="367"/>
      <c r="D26" s="367"/>
      <c r="E26" s="367"/>
      <c r="F26" s="367"/>
      <c r="G26" s="367"/>
      <c r="H26" s="368"/>
    </row>
  </sheetData>
  <sheetProtection password="EBAD" sheet="1"/>
  <mergeCells count="13">
    <mergeCell ref="B22:C22"/>
    <mergeCell ref="B25:G25"/>
    <mergeCell ref="B11:D11"/>
    <mergeCell ref="F11:G11"/>
    <mergeCell ref="B18:E18"/>
    <mergeCell ref="C24:G24"/>
    <mergeCell ref="A1:H1"/>
    <mergeCell ref="B20:C20"/>
    <mergeCell ref="B5:C5"/>
    <mergeCell ref="B7:C7"/>
    <mergeCell ref="B16:G16"/>
    <mergeCell ref="C15:D15"/>
    <mergeCell ref="E20:G20"/>
  </mergeCells>
  <phoneticPr fontId="28" type="noConversion"/>
  <pageMargins left="0.5" right="0.5" top="0.5" bottom="0.5" header="0.25" footer="0.25"/>
  <pageSetup orientation="portrait" r:id="rId1"/>
  <headerFooter alignWithMargins="0">
    <oddHeader>&amp;C&amp;F</oddHeader>
    <oddFooter>&amp;L&amp;A&amp;C&amp;P&amp;RSGER Consolidated Reporting Form v3.2</oddFooter>
  </headerFooter>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M55"/>
  <sheetViews>
    <sheetView zoomScale="85" zoomScaleNormal="85" workbookViewId="0">
      <selection activeCell="I25" sqref="I25"/>
    </sheetView>
  </sheetViews>
  <sheetFormatPr defaultRowHeight="12" x14ac:dyDescent="0.2"/>
  <cols>
    <col min="1" max="1" width="2.7109375" style="134" customWidth="1"/>
    <col min="2" max="2" width="3.7109375" style="134" customWidth="1"/>
    <col min="3" max="3" width="38.140625" style="134" customWidth="1"/>
    <col min="4" max="4" width="2.7109375" style="134" customWidth="1"/>
    <col min="5" max="5" width="17.7109375" style="134" customWidth="1"/>
    <col min="6" max="6" width="2.7109375" style="134" customWidth="1"/>
    <col min="7" max="7" width="12.7109375" style="134" customWidth="1"/>
    <col min="8" max="8" width="2.7109375" style="134" customWidth="1"/>
    <col min="9" max="9" width="10.7109375" style="134" customWidth="1"/>
    <col min="10" max="10" width="2.7109375" style="134" customWidth="1"/>
    <col min="11" max="11" width="9.140625" style="134"/>
    <col min="12" max="13" width="0" style="134" hidden="1" customWidth="1"/>
    <col min="14" max="16384" width="9.140625" style="134"/>
  </cols>
  <sheetData>
    <row r="1" spans="1:13" ht="24" customHeight="1" x14ac:dyDescent="0.5">
      <c r="A1" s="942" t="s">
        <v>429</v>
      </c>
      <c r="B1" s="1009"/>
      <c r="C1" s="1009"/>
      <c r="D1" s="1009"/>
      <c r="E1" s="1009"/>
      <c r="F1" s="1009"/>
      <c r="G1" s="1009"/>
      <c r="H1" s="1009"/>
      <c r="I1" s="1009"/>
      <c r="J1" s="1010"/>
    </row>
    <row r="2" spans="1:13" ht="6" customHeight="1" x14ac:dyDescent="0.2">
      <c r="A2" s="80"/>
      <c r="B2" s="46"/>
      <c r="C2" s="46"/>
      <c r="D2" s="46"/>
      <c r="E2" s="46"/>
      <c r="F2" s="46"/>
      <c r="G2" s="49"/>
      <c r="H2" s="46"/>
      <c r="I2" s="49"/>
      <c r="J2" s="133"/>
    </row>
    <row r="3" spans="1:13" s="7" customFormat="1" ht="15" customHeight="1" x14ac:dyDescent="0.2">
      <c r="A3" s="551"/>
      <c r="B3" s="552" t="s">
        <v>430</v>
      </c>
      <c r="C3" s="552"/>
      <c r="D3" s="553"/>
      <c r="E3" s="553"/>
      <c r="F3" s="553"/>
      <c r="G3" s="553"/>
      <c r="H3" s="553"/>
      <c r="I3" s="553"/>
      <c r="J3" s="554"/>
    </row>
    <row r="4" spans="1:13" ht="14.1" customHeight="1" x14ac:dyDescent="0.2">
      <c r="A4" s="80"/>
      <c r="B4" s="173" t="s">
        <v>397</v>
      </c>
      <c r="C4" s="46"/>
      <c r="D4" s="46"/>
      <c r="E4" s="46"/>
      <c r="F4" s="46"/>
      <c r="G4" s="49"/>
      <c r="H4" s="46"/>
      <c r="I4" s="49"/>
      <c r="J4" s="133"/>
    </row>
    <row r="5" spans="1:13" ht="14.1" customHeight="1" x14ac:dyDescent="0.2">
      <c r="A5" s="80"/>
      <c r="B5" s="53" t="s">
        <v>470</v>
      </c>
      <c r="C5" s="46"/>
      <c r="D5" s="46"/>
      <c r="E5" s="46"/>
      <c r="F5" s="46"/>
      <c r="G5" s="49"/>
      <c r="H5" s="46"/>
      <c r="I5" s="49"/>
      <c r="J5" s="133"/>
      <c r="L5" s="606" t="s">
        <v>467</v>
      </c>
    </row>
    <row r="6" spans="1:13" ht="14.1" customHeight="1" x14ac:dyDescent="0.2">
      <c r="A6" s="80"/>
      <c r="B6" s="733"/>
      <c r="C6" s="787"/>
      <c r="D6" s="607"/>
      <c r="E6" s="46"/>
      <c r="F6" s="46"/>
      <c r="G6" s="49"/>
      <c r="H6" s="46"/>
      <c r="I6" s="49"/>
      <c r="J6" s="133"/>
      <c r="L6" s="606" t="s">
        <v>466</v>
      </c>
    </row>
    <row r="7" spans="1:13" ht="14.1" customHeight="1" x14ac:dyDescent="0.2">
      <c r="A7" s="80"/>
      <c r="B7" s="46" t="s">
        <v>153</v>
      </c>
      <c r="C7" s="46"/>
      <c r="D7" s="46"/>
      <c r="E7" s="49" t="s">
        <v>154</v>
      </c>
      <c r="F7" s="46"/>
      <c r="G7" s="49"/>
      <c r="H7" s="46"/>
      <c r="I7" s="49"/>
      <c r="J7" s="133"/>
      <c r="L7" s="606" t="s">
        <v>468</v>
      </c>
    </row>
    <row r="8" spans="1:13" ht="15" customHeight="1" x14ac:dyDescent="0.2">
      <c r="A8" s="369"/>
      <c r="B8" s="733"/>
      <c r="C8" s="787"/>
      <c r="D8" s="391"/>
      <c r="E8" s="786"/>
      <c r="F8" s="1011"/>
      <c r="G8" s="1011"/>
      <c r="H8" s="1011"/>
      <c r="I8" s="949"/>
      <c r="J8" s="133"/>
      <c r="L8" s="606" t="s">
        <v>474</v>
      </c>
    </row>
    <row r="9" spans="1:13" ht="13.5" customHeight="1" x14ac:dyDescent="0.2">
      <c r="A9" s="369"/>
      <c r="B9" s="46" t="s">
        <v>334</v>
      </c>
      <c r="C9" s="46"/>
      <c r="D9" s="46"/>
      <c r="E9" s="46" t="s">
        <v>19</v>
      </c>
      <c r="F9" s="46"/>
      <c r="G9" s="46"/>
      <c r="H9" s="46"/>
      <c r="I9" s="46"/>
      <c r="J9" s="133"/>
      <c r="L9" s="606" t="s">
        <v>469</v>
      </c>
    </row>
    <row r="10" spans="1:13" ht="15" customHeight="1" x14ac:dyDescent="0.2">
      <c r="A10" s="132"/>
      <c r="B10" s="733"/>
      <c r="C10" s="788"/>
      <c r="D10" s="126"/>
      <c r="E10" s="1012"/>
      <c r="F10" s="787"/>
      <c r="G10" s="787"/>
      <c r="H10" s="787"/>
      <c r="I10" s="788"/>
      <c r="J10" s="133"/>
    </row>
    <row r="11" spans="1:13" ht="13.5" customHeight="1" x14ac:dyDescent="0.2">
      <c r="A11" s="369"/>
      <c r="B11" s="46" t="s">
        <v>158</v>
      </c>
      <c r="C11" s="46"/>
      <c r="D11" s="46"/>
      <c r="E11" s="46" t="s">
        <v>449</v>
      </c>
      <c r="F11" s="46"/>
      <c r="G11" s="371" t="s">
        <v>450</v>
      </c>
      <c r="H11" s="46"/>
      <c r="I11" s="371" t="s">
        <v>151</v>
      </c>
      <c r="J11" s="133"/>
    </row>
    <row r="12" spans="1:13" ht="15" customHeight="1" x14ac:dyDescent="0.2">
      <c r="A12" s="132"/>
      <c r="B12" s="733"/>
      <c r="C12" s="1006"/>
      <c r="D12" s="126"/>
      <c r="E12" s="489"/>
      <c r="F12" s="391"/>
      <c r="G12" s="490"/>
      <c r="H12" s="391"/>
      <c r="I12" s="490"/>
      <c r="J12" s="133"/>
    </row>
    <row r="13" spans="1:13" ht="6" customHeight="1" x14ac:dyDescent="0.2">
      <c r="A13" s="80"/>
      <c r="B13" s="46"/>
      <c r="C13" s="46"/>
      <c r="D13" s="46"/>
      <c r="E13" s="46"/>
      <c r="F13" s="46"/>
      <c r="G13" s="49"/>
      <c r="H13" s="46"/>
      <c r="I13" s="49"/>
      <c r="J13" s="133"/>
    </row>
    <row r="14" spans="1:13" s="7" customFormat="1" ht="15" customHeight="1" x14ac:dyDescent="0.2">
      <c r="A14" s="551"/>
      <c r="B14" s="552" t="s">
        <v>431</v>
      </c>
      <c r="C14" s="552"/>
      <c r="D14" s="553"/>
      <c r="E14" s="553"/>
      <c r="F14" s="553"/>
      <c r="G14" s="553"/>
      <c r="H14" s="553"/>
      <c r="I14" s="553"/>
      <c r="J14" s="554"/>
      <c r="L14" s="134"/>
      <c r="M14" s="134"/>
    </row>
    <row r="15" spans="1:13" ht="14.1" customHeight="1" x14ac:dyDescent="0.2">
      <c r="A15" s="132"/>
      <c r="B15" s="1007" t="s">
        <v>398</v>
      </c>
      <c r="C15" s="1008"/>
      <c r="D15" s="1008"/>
      <c r="E15" s="1008"/>
      <c r="F15" s="1008"/>
      <c r="G15" s="1008"/>
      <c r="H15" s="1008"/>
      <c r="I15" s="1008"/>
      <c r="J15" s="133"/>
    </row>
    <row r="16" spans="1:13" ht="6" customHeight="1" x14ac:dyDescent="0.2">
      <c r="A16" s="132"/>
      <c r="B16" s="174"/>
      <c r="C16" s="174"/>
      <c r="D16" s="174"/>
      <c r="E16" s="174"/>
      <c r="F16" s="174"/>
      <c r="G16" s="141"/>
      <c r="H16" s="174"/>
      <c r="I16" s="141"/>
      <c r="J16" s="133"/>
    </row>
    <row r="17" spans="1:13" s="12" customFormat="1" ht="14.1" customHeight="1" x14ac:dyDescent="0.2">
      <c r="A17" s="23"/>
      <c r="B17" s="46" t="s">
        <v>445</v>
      </c>
      <c r="C17" s="27"/>
      <c r="D17" s="27"/>
      <c r="E17" s="555">
        <f>ROUND(I54,0)</f>
        <v>0</v>
      </c>
      <c r="F17" s="1014" t="s">
        <v>490</v>
      </c>
      <c r="G17" s="1015"/>
      <c r="H17" s="1015"/>
      <c r="I17" s="1015"/>
      <c r="J17" s="28"/>
    </row>
    <row r="18" spans="1:13" s="12" customFormat="1" ht="6.75" customHeight="1" x14ac:dyDescent="0.2">
      <c r="A18" s="23"/>
      <c r="B18" s="63"/>
      <c r="C18" s="27"/>
      <c r="D18" s="27"/>
      <c r="E18" s="324"/>
      <c r="F18" s="318"/>
      <c r="G18" s="318"/>
      <c r="H18" s="318"/>
      <c r="I18" s="257"/>
      <c r="J18" s="28"/>
    </row>
    <row r="19" spans="1:13" s="12" customFormat="1" ht="14.1" customHeight="1" x14ac:dyDescent="0.2">
      <c r="A19" s="23"/>
      <c r="B19" s="46" t="s">
        <v>446</v>
      </c>
      <c r="C19" s="27"/>
      <c r="D19" s="27"/>
      <c r="E19" s="556">
        <f>E17*'Baseline Obligation'!M7</f>
        <v>0</v>
      </c>
      <c r="F19" s="1014" t="str">
        <f>"($" &amp; 'Baseline Obligation'!M7 &amp; " / tonne CO2eq)"</f>
        <v>($15 / tonne CO2eq)</v>
      </c>
      <c r="G19" s="1015"/>
      <c r="H19" s="1015"/>
      <c r="I19" s="1015"/>
      <c r="J19" s="28"/>
    </row>
    <row r="20" spans="1:13" s="12" customFormat="1" ht="6.75" customHeight="1" x14ac:dyDescent="0.2">
      <c r="A20" s="23"/>
      <c r="B20" s="63"/>
      <c r="C20" s="27"/>
      <c r="D20" s="27"/>
      <c r="E20" s="325"/>
      <c r="F20" s="318"/>
      <c r="G20" s="318"/>
      <c r="H20" s="318"/>
      <c r="I20" s="257"/>
      <c r="J20" s="28"/>
    </row>
    <row r="21" spans="1:13" s="12" customFormat="1" ht="14.1" customHeight="1" x14ac:dyDescent="0.2">
      <c r="A21" s="23"/>
      <c r="B21" s="46" t="s">
        <v>298</v>
      </c>
      <c r="C21" s="27"/>
      <c r="D21" s="27"/>
      <c r="E21" s="484"/>
      <c r="F21" s="1016"/>
      <c r="G21" s="1017"/>
      <c r="H21" s="1017"/>
      <c r="I21" s="1017"/>
      <c r="J21" s="28"/>
    </row>
    <row r="22" spans="1:13" s="12" customFormat="1" ht="6.75" customHeight="1" x14ac:dyDescent="0.2">
      <c r="A22" s="23"/>
      <c r="B22" s="63"/>
      <c r="C22" s="27"/>
      <c r="D22" s="27"/>
      <c r="E22" s="325"/>
      <c r="F22" s="318"/>
      <c r="G22" s="318"/>
      <c r="H22" s="318"/>
      <c r="I22" s="257"/>
      <c r="J22" s="28"/>
    </row>
    <row r="23" spans="1:13" s="12" customFormat="1" ht="14.1" customHeight="1" x14ac:dyDescent="0.2">
      <c r="A23" s="23"/>
      <c r="B23" s="46" t="s">
        <v>447</v>
      </c>
      <c r="C23" s="46"/>
      <c r="D23" s="46"/>
      <c r="E23" s="800" t="s">
        <v>448</v>
      </c>
      <c r="F23" s="1019"/>
      <c r="G23" s="1019"/>
      <c r="H23" s="1019"/>
      <c r="I23" s="1019"/>
      <c r="J23" s="28"/>
    </row>
    <row r="24" spans="1:13" s="12" customFormat="1" ht="87" customHeight="1" x14ac:dyDescent="0.2">
      <c r="A24" s="23"/>
      <c r="B24" s="1020" t="s">
        <v>592</v>
      </c>
      <c r="C24" s="1020"/>
      <c r="D24" s="1020"/>
      <c r="E24" s="317"/>
      <c r="F24" s="326"/>
      <c r="G24" s="326"/>
      <c r="H24" s="326"/>
      <c r="I24" s="341"/>
      <c r="J24" s="28"/>
    </row>
    <row r="25" spans="1:13" ht="60" customHeight="1" x14ac:dyDescent="0.2">
      <c r="A25" s="374"/>
      <c r="B25" s="1018" t="s">
        <v>453</v>
      </c>
      <c r="C25" s="1018"/>
      <c r="D25" s="1018"/>
      <c r="E25" s="361"/>
      <c r="F25" s="174"/>
      <c r="G25" s="141"/>
      <c r="H25" s="174"/>
      <c r="I25" s="141"/>
      <c r="J25" s="133"/>
    </row>
    <row r="26" spans="1:13" ht="6" customHeight="1" x14ac:dyDescent="0.2">
      <c r="A26" s="80"/>
      <c r="B26" s="46"/>
      <c r="C26" s="46"/>
      <c r="D26" s="46"/>
      <c r="E26" s="46"/>
      <c r="F26" s="46"/>
      <c r="G26" s="49"/>
      <c r="H26" s="46"/>
      <c r="I26" s="49"/>
      <c r="J26" s="133"/>
    </row>
    <row r="27" spans="1:13" s="7" customFormat="1" ht="15" customHeight="1" x14ac:dyDescent="0.2">
      <c r="A27" s="551"/>
      <c r="B27" s="552" t="s">
        <v>451</v>
      </c>
      <c r="C27" s="552"/>
      <c r="D27" s="553"/>
      <c r="E27" s="553"/>
      <c r="F27" s="553"/>
      <c r="G27" s="553"/>
      <c r="H27" s="553"/>
      <c r="I27" s="553"/>
      <c r="J27" s="554"/>
      <c r="L27" s="134"/>
      <c r="M27" s="134"/>
    </row>
    <row r="28" spans="1:13" ht="14.1" customHeight="1" x14ac:dyDescent="0.2">
      <c r="A28" s="132"/>
      <c r="B28" s="929" t="s">
        <v>452</v>
      </c>
      <c r="C28" s="1013"/>
      <c r="D28" s="1013"/>
      <c r="E28" s="1013"/>
      <c r="F28" s="1013"/>
      <c r="G28" s="1013"/>
      <c r="H28" s="1013"/>
      <c r="I28" s="1013"/>
      <c r="J28" s="133"/>
    </row>
    <row r="29" spans="1:13" ht="28.5" customHeight="1" x14ac:dyDescent="0.2">
      <c r="A29" s="396"/>
      <c r="B29" s="174"/>
      <c r="C29" s="395" t="s">
        <v>150</v>
      </c>
      <c r="D29" s="395"/>
      <c r="E29" s="395" t="s">
        <v>396</v>
      </c>
      <c r="F29" s="395"/>
      <c r="G29" s="313" t="s">
        <v>7</v>
      </c>
      <c r="H29" s="395"/>
      <c r="I29" s="313" t="s">
        <v>404</v>
      </c>
      <c r="J29" s="397"/>
    </row>
    <row r="30" spans="1:13" ht="14.1" customHeight="1" x14ac:dyDescent="0.2">
      <c r="A30" s="132"/>
      <c r="B30" s="399" t="s">
        <v>433</v>
      </c>
      <c r="C30" s="491"/>
      <c r="D30" s="580"/>
      <c r="E30" s="492"/>
      <c r="F30" s="580"/>
      <c r="G30" s="492"/>
      <c r="H30" s="580"/>
      <c r="I30" s="493"/>
      <c r="J30" s="133"/>
    </row>
    <row r="31" spans="1:13" ht="3" customHeight="1" x14ac:dyDescent="0.2">
      <c r="A31" s="132"/>
      <c r="B31" s="398"/>
      <c r="C31" s="580"/>
      <c r="D31" s="580"/>
      <c r="E31" s="581"/>
      <c r="F31" s="580"/>
      <c r="G31" s="573"/>
      <c r="H31" s="580"/>
      <c r="I31" s="582"/>
      <c r="J31" s="133"/>
    </row>
    <row r="32" spans="1:13" ht="14.1" customHeight="1" x14ac:dyDescent="0.2">
      <c r="A32" s="132"/>
      <c r="B32" s="399" t="s">
        <v>434</v>
      </c>
      <c r="C32" s="491"/>
      <c r="D32" s="580"/>
      <c r="E32" s="492"/>
      <c r="F32" s="580"/>
      <c r="G32" s="492"/>
      <c r="H32" s="580"/>
      <c r="I32" s="493"/>
      <c r="J32" s="133"/>
    </row>
    <row r="33" spans="1:10" ht="3" customHeight="1" x14ac:dyDescent="0.2">
      <c r="A33" s="132"/>
      <c r="B33" s="398"/>
      <c r="C33" s="580"/>
      <c r="D33" s="580"/>
      <c r="E33" s="581"/>
      <c r="F33" s="580"/>
      <c r="G33" s="573"/>
      <c r="H33" s="580"/>
      <c r="I33" s="582"/>
      <c r="J33" s="133"/>
    </row>
    <row r="34" spans="1:10" ht="14.1" customHeight="1" x14ac:dyDescent="0.2">
      <c r="A34" s="132"/>
      <c r="B34" s="399" t="s">
        <v>435</v>
      </c>
      <c r="C34" s="491"/>
      <c r="D34" s="580"/>
      <c r="E34" s="492"/>
      <c r="F34" s="580"/>
      <c r="G34" s="492"/>
      <c r="H34" s="580"/>
      <c r="I34" s="493"/>
      <c r="J34" s="133"/>
    </row>
    <row r="35" spans="1:10" ht="3" customHeight="1" x14ac:dyDescent="0.2">
      <c r="A35" s="132"/>
      <c r="B35" s="398"/>
      <c r="C35" s="580"/>
      <c r="D35" s="580"/>
      <c r="E35" s="581"/>
      <c r="F35" s="580"/>
      <c r="G35" s="573"/>
      <c r="H35" s="580"/>
      <c r="I35" s="582"/>
      <c r="J35" s="133"/>
    </row>
    <row r="36" spans="1:10" ht="14.1" customHeight="1" x14ac:dyDescent="0.2">
      <c r="A36" s="132"/>
      <c r="B36" s="399" t="s">
        <v>436</v>
      </c>
      <c r="C36" s="491"/>
      <c r="D36" s="580"/>
      <c r="E36" s="492"/>
      <c r="F36" s="580"/>
      <c r="G36" s="492"/>
      <c r="H36" s="580"/>
      <c r="I36" s="493"/>
      <c r="J36" s="133"/>
    </row>
    <row r="37" spans="1:10" ht="3" customHeight="1" x14ac:dyDescent="0.2">
      <c r="A37" s="132"/>
      <c r="B37" s="398"/>
      <c r="C37" s="580"/>
      <c r="D37" s="580"/>
      <c r="E37" s="581"/>
      <c r="F37" s="580"/>
      <c r="G37" s="573"/>
      <c r="H37" s="580"/>
      <c r="I37" s="582"/>
      <c r="J37" s="133"/>
    </row>
    <row r="38" spans="1:10" ht="14.1" customHeight="1" x14ac:dyDescent="0.2">
      <c r="A38" s="132"/>
      <c r="B38" s="399" t="s">
        <v>437</v>
      </c>
      <c r="C38" s="491"/>
      <c r="D38" s="580"/>
      <c r="E38" s="492"/>
      <c r="F38" s="580"/>
      <c r="G38" s="492"/>
      <c r="H38" s="580"/>
      <c r="I38" s="493"/>
      <c r="J38" s="133"/>
    </row>
    <row r="39" spans="1:10" ht="3" customHeight="1" x14ac:dyDescent="0.2">
      <c r="A39" s="132"/>
      <c r="B39" s="398"/>
      <c r="C39" s="580"/>
      <c r="D39" s="580"/>
      <c r="E39" s="581"/>
      <c r="F39" s="580"/>
      <c r="G39" s="573"/>
      <c r="H39" s="580"/>
      <c r="I39" s="582"/>
      <c r="J39" s="133"/>
    </row>
    <row r="40" spans="1:10" ht="14.1" customHeight="1" x14ac:dyDescent="0.2">
      <c r="A40" s="132"/>
      <c r="B40" s="399" t="s">
        <v>438</v>
      </c>
      <c r="C40" s="491"/>
      <c r="D40" s="580"/>
      <c r="E40" s="492"/>
      <c r="F40" s="580"/>
      <c r="G40" s="492"/>
      <c r="H40" s="580"/>
      <c r="I40" s="493"/>
      <c r="J40" s="133"/>
    </row>
    <row r="41" spans="1:10" ht="3" customHeight="1" x14ac:dyDescent="0.2">
      <c r="A41" s="132"/>
      <c r="B41" s="398"/>
      <c r="C41" s="580"/>
      <c r="D41" s="580"/>
      <c r="E41" s="581"/>
      <c r="F41" s="580"/>
      <c r="G41" s="573"/>
      <c r="H41" s="580"/>
      <c r="I41" s="582"/>
      <c r="J41" s="133"/>
    </row>
    <row r="42" spans="1:10" ht="14.1" customHeight="1" x14ac:dyDescent="0.2">
      <c r="A42" s="132"/>
      <c r="B42" s="399" t="s">
        <v>439</v>
      </c>
      <c r="C42" s="491"/>
      <c r="D42" s="580"/>
      <c r="E42" s="492"/>
      <c r="F42" s="580"/>
      <c r="G42" s="492"/>
      <c r="H42" s="580"/>
      <c r="I42" s="493"/>
      <c r="J42" s="133"/>
    </row>
    <row r="43" spans="1:10" ht="3" customHeight="1" x14ac:dyDescent="0.2">
      <c r="A43" s="132"/>
      <c r="B43" s="398"/>
      <c r="C43" s="580"/>
      <c r="D43" s="580"/>
      <c r="E43" s="581"/>
      <c r="F43" s="580"/>
      <c r="G43" s="573"/>
      <c r="H43" s="580"/>
      <c r="I43" s="582"/>
      <c r="J43" s="133"/>
    </row>
    <row r="44" spans="1:10" ht="14.1" customHeight="1" x14ac:dyDescent="0.2">
      <c r="A44" s="132"/>
      <c r="B44" s="399" t="s">
        <v>440</v>
      </c>
      <c r="C44" s="491"/>
      <c r="D44" s="580"/>
      <c r="E44" s="492"/>
      <c r="F44" s="580"/>
      <c r="G44" s="492"/>
      <c r="H44" s="580"/>
      <c r="I44" s="493"/>
      <c r="J44" s="133"/>
    </row>
    <row r="45" spans="1:10" ht="3" customHeight="1" x14ac:dyDescent="0.2">
      <c r="A45" s="132"/>
      <c r="B45" s="398"/>
      <c r="C45" s="580"/>
      <c r="D45" s="580"/>
      <c r="E45" s="581"/>
      <c r="F45" s="580"/>
      <c r="G45" s="573"/>
      <c r="H45" s="580"/>
      <c r="I45" s="582"/>
      <c r="J45" s="133"/>
    </row>
    <row r="46" spans="1:10" ht="14.1" customHeight="1" x14ac:dyDescent="0.2">
      <c r="A46" s="132"/>
      <c r="B46" s="399" t="s">
        <v>441</v>
      </c>
      <c r="C46" s="491"/>
      <c r="D46" s="580"/>
      <c r="E46" s="492"/>
      <c r="F46" s="580"/>
      <c r="G46" s="492"/>
      <c r="H46" s="580"/>
      <c r="I46" s="493"/>
      <c r="J46" s="133"/>
    </row>
    <row r="47" spans="1:10" ht="3" customHeight="1" x14ac:dyDescent="0.2">
      <c r="A47" s="132"/>
      <c r="B47" s="398"/>
      <c r="C47" s="580"/>
      <c r="D47" s="580"/>
      <c r="E47" s="581"/>
      <c r="F47" s="580"/>
      <c r="G47" s="573"/>
      <c r="H47" s="580"/>
      <c r="I47" s="582"/>
      <c r="J47" s="133"/>
    </row>
    <row r="48" spans="1:10" ht="14.1" customHeight="1" x14ac:dyDescent="0.2">
      <c r="A48" s="132"/>
      <c r="B48" s="399" t="s">
        <v>442</v>
      </c>
      <c r="C48" s="491"/>
      <c r="D48" s="580"/>
      <c r="E48" s="492"/>
      <c r="F48" s="580"/>
      <c r="G48" s="492"/>
      <c r="H48" s="580"/>
      <c r="I48" s="493"/>
      <c r="J48" s="133"/>
    </row>
    <row r="49" spans="1:10" ht="3" customHeight="1" x14ac:dyDescent="0.2">
      <c r="A49" s="132"/>
      <c r="B49" s="398"/>
      <c r="C49" s="580"/>
      <c r="D49" s="580"/>
      <c r="E49" s="581"/>
      <c r="F49" s="580"/>
      <c r="G49" s="573"/>
      <c r="H49" s="580"/>
      <c r="I49" s="582"/>
      <c r="J49" s="133"/>
    </row>
    <row r="50" spans="1:10" ht="14.1" customHeight="1" x14ac:dyDescent="0.2">
      <c r="A50" s="132"/>
      <c r="B50" s="399" t="s">
        <v>443</v>
      </c>
      <c r="C50" s="491"/>
      <c r="D50" s="580"/>
      <c r="E50" s="492"/>
      <c r="F50" s="580"/>
      <c r="G50" s="492"/>
      <c r="H50" s="580"/>
      <c r="I50" s="493"/>
      <c r="J50" s="133"/>
    </row>
    <row r="51" spans="1:10" ht="3" customHeight="1" x14ac:dyDescent="0.2">
      <c r="A51" s="132"/>
      <c r="B51" s="398"/>
      <c r="C51" s="580"/>
      <c r="D51" s="580"/>
      <c r="E51" s="581"/>
      <c r="F51" s="580"/>
      <c r="G51" s="573"/>
      <c r="H51" s="580"/>
      <c r="I51" s="582"/>
      <c r="J51" s="133"/>
    </row>
    <row r="52" spans="1:10" ht="14.1" customHeight="1" x14ac:dyDescent="0.2">
      <c r="A52" s="132"/>
      <c r="B52" s="399" t="s">
        <v>444</v>
      </c>
      <c r="C52" s="491"/>
      <c r="D52" s="580"/>
      <c r="E52" s="492"/>
      <c r="F52" s="580"/>
      <c r="G52" s="492"/>
      <c r="H52" s="580"/>
      <c r="I52" s="493"/>
      <c r="J52" s="133"/>
    </row>
    <row r="53" spans="1:10" ht="6" customHeight="1" x14ac:dyDescent="0.2">
      <c r="A53" s="132"/>
      <c r="B53" s="174"/>
      <c r="C53" s="174"/>
      <c r="D53" s="174"/>
      <c r="E53" s="174"/>
      <c r="F53" s="174"/>
      <c r="G53" s="141"/>
      <c r="H53" s="174"/>
      <c r="I53" s="400"/>
      <c r="J53" s="133"/>
    </row>
    <row r="54" spans="1:10" ht="15.95" customHeight="1" x14ac:dyDescent="0.2">
      <c r="A54" s="132"/>
      <c r="B54" s="174"/>
      <c r="C54" s="175" t="s">
        <v>432</v>
      </c>
      <c r="D54" s="174"/>
      <c r="E54" s="174"/>
      <c r="F54" s="174"/>
      <c r="G54" s="141"/>
      <c r="H54" s="174"/>
      <c r="I54" s="557">
        <f>SUM(I30:I52)</f>
        <v>0</v>
      </c>
      <c r="J54" s="133"/>
    </row>
    <row r="55" spans="1:10" ht="17.25" customHeight="1" thickBot="1" x14ac:dyDescent="0.25">
      <c r="A55" s="370"/>
      <c r="B55" s="367"/>
      <c r="C55" s="367"/>
      <c r="D55" s="367"/>
      <c r="E55" s="367"/>
      <c r="F55" s="367"/>
      <c r="G55" s="367"/>
      <c r="H55" s="367"/>
      <c r="I55" s="367"/>
      <c r="J55" s="368"/>
    </row>
  </sheetData>
  <mergeCells count="15">
    <mergeCell ref="B28:I28"/>
    <mergeCell ref="F17:I17"/>
    <mergeCell ref="F19:I19"/>
    <mergeCell ref="F21:I21"/>
    <mergeCell ref="B25:D25"/>
    <mergeCell ref="E23:I23"/>
    <mergeCell ref="B24:D24"/>
    <mergeCell ref="B12:C12"/>
    <mergeCell ref="B15:I15"/>
    <mergeCell ref="A1:J1"/>
    <mergeCell ref="E8:I8"/>
    <mergeCell ref="E10:I10"/>
    <mergeCell ref="B8:C8"/>
    <mergeCell ref="B10:C10"/>
    <mergeCell ref="B6:C6"/>
  </mergeCells>
  <phoneticPr fontId="28" type="noConversion"/>
  <dataValidations count="3">
    <dataValidation type="whole" allowBlank="1" showInputMessage="1" showErrorMessage="1" prompt="Single year only. Use additional lines for multiple compliance years." sqref="G30 G32 G34 G36 G38 G40 G42 G44 G46 G48 G50 G52">
      <formula1>2007</formula1>
      <formula2>2100</formula2>
    </dataValidation>
    <dataValidation type="whole" allowBlank="1" showInputMessage="1" showErrorMessage="1" prompt="Positive integer values only." sqref="I30 I32 I34 I36 I38 I40 I42 I44 I46 I48 I50 I52">
      <formula1>0</formula1>
      <formula2>1000000000</formula2>
    </dataValidation>
    <dataValidation type="list" allowBlank="1" showInputMessage="1" showErrorMessage="1" sqref="B6:C6">
      <formula1>$L$5:$L$9</formula1>
    </dataValidation>
  </dataValidations>
  <pageMargins left="0.5" right="0.5" top="0.5" bottom="0.5" header="0.25" footer="0.25"/>
  <pageSetup orientation="portrait" r:id="rId1"/>
  <headerFooter alignWithMargins="0">
    <oddHeader>&amp;C&amp;F</oddHeader>
    <oddFooter>&amp;L&amp;A&amp;C&amp;P&amp;RSGER Consolidated Reporting Form v3.2</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D13"/>
  <sheetViews>
    <sheetView workbookViewId="0">
      <selection activeCell="D13" sqref="D13"/>
    </sheetView>
  </sheetViews>
  <sheetFormatPr defaultRowHeight="12.75" x14ac:dyDescent="0.2"/>
  <cols>
    <col min="1" max="1" width="14.42578125" bestFit="1" customWidth="1"/>
  </cols>
  <sheetData>
    <row r="1" spans="1:4" ht="15" x14ac:dyDescent="0.25">
      <c r="A1" s="697" t="s">
        <v>80</v>
      </c>
      <c r="B1" s="697" t="s">
        <v>597</v>
      </c>
      <c r="C1" s="697" t="s">
        <v>595</v>
      </c>
      <c r="D1" s="697" t="s">
        <v>596</v>
      </c>
    </row>
    <row r="2" spans="1:4" x14ac:dyDescent="0.2">
      <c r="A2" s="696">
        <v>42648</v>
      </c>
      <c r="B2">
        <v>15.2</v>
      </c>
      <c r="C2" s="695" t="s">
        <v>598</v>
      </c>
      <c r="D2" s="695" t="s">
        <v>599</v>
      </c>
    </row>
    <row r="3" spans="1:4" x14ac:dyDescent="0.2">
      <c r="A3" s="696">
        <v>42734</v>
      </c>
      <c r="B3">
        <v>15.3</v>
      </c>
      <c r="C3" t="s">
        <v>621</v>
      </c>
      <c r="D3" t="s">
        <v>622</v>
      </c>
    </row>
    <row r="4" spans="1:4" x14ac:dyDescent="0.2">
      <c r="A4" s="696">
        <v>42740</v>
      </c>
      <c r="B4" s="695">
        <v>15.4</v>
      </c>
      <c r="C4" s="695" t="s">
        <v>623</v>
      </c>
      <c r="D4" s="695" t="s">
        <v>624</v>
      </c>
    </row>
    <row r="5" spans="1:4" x14ac:dyDescent="0.2">
      <c r="D5" s="695" t="s">
        <v>625</v>
      </c>
    </row>
    <row r="6" spans="1:4" x14ac:dyDescent="0.2">
      <c r="A6" s="696">
        <v>42741</v>
      </c>
      <c r="B6">
        <v>15.5</v>
      </c>
      <c r="C6" t="s">
        <v>623</v>
      </c>
      <c r="D6" s="695" t="s">
        <v>626</v>
      </c>
    </row>
    <row r="7" spans="1:4" x14ac:dyDescent="0.2">
      <c r="A7" s="696"/>
      <c r="D7" s="695" t="s">
        <v>627</v>
      </c>
    </row>
    <row r="8" spans="1:4" x14ac:dyDescent="0.2">
      <c r="A8" s="696">
        <v>42741</v>
      </c>
      <c r="B8" s="702">
        <v>16</v>
      </c>
      <c r="C8" s="695" t="s">
        <v>598</v>
      </c>
      <c r="D8" s="695" t="s">
        <v>628</v>
      </c>
    </row>
    <row r="9" spans="1:4" x14ac:dyDescent="0.2">
      <c r="D9" s="695" t="s">
        <v>629</v>
      </c>
    </row>
    <row r="10" spans="1:4" x14ac:dyDescent="0.2">
      <c r="D10" s="695" t="s">
        <v>630</v>
      </c>
    </row>
    <row r="11" spans="1:4" x14ac:dyDescent="0.2">
      <c r="A11" s="696">
        <v>42744</v>
      </c>
      <c r="B11" s="702">
        <v>16</v>
      </c>
      <c r="C11" s="695" t="s">
        <v>598</v>
      </c>
      <c r="D11" s="695" t="s">
        <v>631</v>
      </c>
    </row>
    <row r="12" spans="1:4" x14ac:dyDescent="0.2">
      <c r="A12" s="696">
        <v>42769</v>
      </c>
      <c r="B12" s="702">
        <v>16</v>
      </c>
      <c r="C12" t="s">
        <v>623</v>
      </c>
      <c r="D12" s="695" t="s">
        <v>638</v>
      </c>
    </row>
    <row r="13" spans="1:4" x14ac:dyDescent="0.2">
      <c r="A13" s="696">
        <v>42774</v>
      </c>
      <c r="B13" s="702">
        <v>16.100000000000001</v>
      </c>
      <c r="C13" s="695" t="s">
        <v>598</v>
      </c>
      <c r="D13" s="695" t="s">
        <v>639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H30"/>
  <sheetViews>
    <sheetView zoomScaleNormal="100" workbookViewId="0">
      <selection activeCell="B7" sqref="B7:D7"/>
    </sheetView>
  </sheetViews>
  <sheetFormatPr defaultRowHeight="12" x14ac:dyDescent="0.2"/>
  <cols>
    <col min="1" max="1" width="2.7109375" style="210" customWidth="1"/>
    <col min="2" max="2" width="44.7109375" style="210" customWidth="1"/>
    <col min="3" max="3" width="2.7109375" style="210" customWidth="1"/>
    <col min="4" max="4" width="43.7109375" style="210" customWidth="1"/>
    <col min="5" max="5" width="2.7109375" style="210" customWidth="1"/>
    <col min="6" max="6" width="9.140625" style="210"/>
    <col min="7" max="7" width="20.140625" style="210" hidden="1" customWidth="1"/>
    <col min="8" max="8" width="9.140625" style="210" hidden="1" customWidth="1"/>
    <col min="9" max="16384" width="9.140625" style="210"/>
  </cols>
  <sheetData>
    <row r="1" spans="1:8" ht="15" customHeight="1" x14ac:dyDescent="0.2">
      <c r="A1" s="732" t="s">
        <v>84</v>
      </c>
      <c r="B1" s="752"/>
      <c r="C1" s="752"/>
      <c r="D1" s="752"/>
      <c r="E1" s="753"/>
    </row>
    <row r="2" spans="1:8" ht="6" customHeight="1" x14ac:dyDescent="0.2">
      <c r="A2" s="51"/>
      <c r="B2" s="104"/>
      <c r="C2" s="104"/>
      <c r="D2" s="104"/>
      <c r="E2" s="127"/>
    </row>
    <row r="3" spans="1:8" s="1" customFormat="1" ht="15" customHeight="1" x14ac:dyDescent="0.2">
      <c r="A3" s="231"/>
      <c r="B3" s="232" t="s">
        <v>111</v>
      </c>
      <c r="C3" s="232"/>
      <c r="D3" s="232"/>
      <c r="E3" s="233"/>
    </row>
    <row r="4" spans="1:8" ht="8.25" customHeight="1" x14ac:dyDescent="0.2">
      <c r="A4" s="211"/>
      <c r="B4" s="52"/>
      <c r="C4" s="50"/>
      <c r="D4" s="50"/>
      <c r="E4" s="127"/>
    </row>
    <row r="5" spans="1:8" ht="15" x14ac:dyDescent="0.2">
      <c r="A5" s="211"/>
      <c r="B5" s="216"/>
      <c r="C5" s="107"/>
      <c r="D5" s="107"/>
      <c r="E5" s="127"/>
      <c r="G5" s="210" t="s">
        <v>10</v>
      </c>
      <c r="H5" s="523" t="b">
        <f>B11=""</f>
        <v>1</v>
      </c>
    </row>
    <row r="6" spans="1:8" ht="8.25" customHeight="1" x14ac:dyDescent="0.2">
      <c r="A6" s="211"/>
      <c r="B6" s="29"/>
      <c r="C6" s="107"/>
      <c r="D6" s="107"/>
      <c r="E6" s="127"/>
    </row>
    <row r="7" spans="1:8" ht="28.5" customHeight="1" x14ac:dyDescent="0.2">
      <c r="A7" s="211"/>
      <c r="B7" s="758" t="s">
        <v>658</v>
      </c>
      <c r="C7" s="759"/>
      <c r="D7" s="759"/>
      <c r="E7" s="127"/>
    </row>
    <row r="8" spans="1:8" ht="17.100000000000001" customHeight="1" x14ac:dyDescent="0.2">
      <c r="A8" s="211"/>
      <c r="B8" s="53" t="s">
        <v>470</v>
      </c>
      <c r="C8" s="53"/>
      <c r="D8" s="53"/>
      <c r="E8" s="212"/>
    </row>
    <row r="9" spans="1:8" ht="17.100000000000001" customHeight="1" x14ac:dyDescent="0.2">
      <c r="A9" s="211"/>
      <c r="B9" s="54"/>
      <c r="C9" s="571"/>
      <c r="D9" s="465"/>
      <c r="E9" s="212"/>
      <c r="G9" s="606" t="s">
        <v>467</v>
      </c>
    </row>
    <row r="10" spans="1:8" ht="17.100000000000001" customHeight="1" x14ac:dyDescent="0.2">
      <c r="A10" s="211"/>
      <c r="B10" s="53" t="s">
        <v>153</v>
      </c>
      <c r="C10" s="53"/>
      <c r="D10" s="53" t="s">
        <v>154</v>
      </c>
      <c r="E10" s="212"/>
      <c r="G10" s="606" t="s">
        <v>466</v>
      </c>
    </row>
    <row r="11" spans="1:8" ht="17.100000000000001" customHeight="1" x14ac:dyDescent="0.2">
      <c r="A11" s="211"/>
      <c r="B11" s="47"/>
      <c r="C11" s="571"/>
      <c r="D11" s="54"/>
      <c r="E11" s="212"/>
      <c r="G11" s="606" t="s">
        <v>468</v>
      </c>
    </row>
    <row r="12" spans="1:8" ht="17.100000000000001" customHeight="1" x14ac:dyDescent="0.2">
      <c r="A12" s="211"/>
      <c r="B12" s="616" t="s">
        <v>102</v>
      </c>
      <c r="C12" s="50"/>
      <c r="D12" s="50"/>
      <c r="E12" s="212"/>
      <c r="G12" s="606" t="s">
        <v>474</v>
      </c>
    </row>
    <row r="13" spans="1:8" ht="17.100000000000001" customHeight="1" x14ac:dyDescent="0.2">
      <c r="A13" s="211"/>
      <c r="B13" s="757"/>
      <c r="C13" s="760"/>
      <c r="D13" s="761"/>
      <c r="E13" s="212"/>
      <c r="G13" s="606" t="s">
        <v>469</v>
      </c>
    </row>
    <row r="14" spans="1:8" ht="17.100000000000001" customHeight="1" x14ac:dyDescent="0.2">
      <c r="A14" s="211"/>
      <c r="B14" s="615" t="s">
        <v>29</v>
      </c>
      <c r="C14" s="50"/>
      <c r="D14" s="50"/>
      <c r="E14" s="212"/>
    </row>
    <row r="15" spans="1:8" ht="17.100000000000001" customHeight="1" x14ac:dyDescent="0.2">
      <c r="A15" s="211"/>
      <c r="B15" s="757"/>
      <c r="C15" s="760"/>
      <c r="D15" s="761"/>
      <c r="E15" s="212"/>
    </row>
    <row r="16" spans="1:8" ht="17.100000000000001" customHeight="1" x14ac:dyDescent="0.2">
      <c r="A16" s="211"/>
      <c r="B16" s="53" t="s">
        <v>162</v>
      </c>
      <c r="C16" s="53"/>
      <c r="D16" s="53"/>
      <c r="E16" s="212"/>
    </row>
    <row r="17" spans="1:5" ht="17.100000000000001" customHeight="1" x14ac:dyDescent="0.2">
      <c r="A17" s="211"/>
      <c r="B17" s="757"/>
      <c r="C17" s="760"/>
      <c r="D17" s="761"/>
      <c r="E17" s="212"/>
    </row>
    <row r="18" spans="1:5" ht="17.100000000000001" customHeight="1" x14ac:dyDescent="0.2">
      <c r="A18" s="211"/>
      <c r="B18" s="50" t="s">
        <v>11</v>
      </c>
      <c r="C18" s="50"/>
      <c r="D18" s="50" t="s">
        <v>12</v>
      </c>
      <c r="E18" s="212"/>
    </row>
    <row r="19" spans="1:5" ht="17.100000000000001" customHeight="1" x14ac:dyDescent="0.2">
      <c r="A19" s="211"/>
      <c r="B19" s="54"/>
      <c r="C19" s="571"/>
      <c r="D19" s="54"/>
      <c r="E19" s="212"/>
    </row>
    <row r="20" spans="1:5" ht="17.100000000000001" customHeight="1" x14ac:dyDescent="0.2">
      <c r="A20" s="211"/>
      <c r="B20" s="53" t="s">
        <v>157</v>
      </c>
      <c r="C20" s="53"/>
      <c r="D20" s="53"/>
      <c r="E20" s="212"/>
    </row>
    <row r="21" spans="1:5" ht="17.100000000000001" customHeight="1" x14ac:dyDescent="0.2">
      <c r="A21" s="211"/>
      <c r="B21" s="754"/>
      <c r="C21" s="755"/>
      <c r="D21" s="756"/>
      <c r="E21" s="212"/>
    </row>
    <row r="22" spans="1:5" ht="17.100000000000001" customHeight="1" x14ac:dyDescent="0.2">
      <c r="A22" s="211"/>
      <c r="B22" s="53" t="s">
        <v>158</v>
      </c>
      <c r="C22" s="53"/>
      <c r="D22" s="53"/>
      <c r="E22" s="212"/>
    </row>
    <row r="23" spans="1:5" ht="17.100000000000001" customHeight="1" x14ac:dyDescent="0.2">
      <c r="A23" s="211"/>
      <c r="B23" s="757"/>
      <c r="C23" s="734"/>
      <c r="D23" s="735"/>
      <c r="E23" s="212"/>
    </row>
    <row r="24" spans="1:5" ht="17.100000000000001" customHeight="1" x14ac:dyDescent="0.2">
      <c r="A24" s="211"/>
      <c r="B24" s="53" t="s">
        <v>118</v>
      </c>
      <c r="C24" s="53"/>
      <c r="D24" s="53"/>
      <c r="E24" s="212"/>
    </row>
    <row r="25" spans="1:5" ht="17.100000000000001" customHeight="1" x14ac:dyDescent="0.2">
      <c r="A25" s="211"/>
      <c r="B25" s="757"/>
      <c r="C25" s="734"/>
      <c r="D25" s="735"/>
      <c r="E25" s="212"/>
    </row>
    <row r="26" spans="1:5" ht="17.100000000000001" customHeight="1" x14ac:dyDescent="0.2">
      <c r="A26" s="211"/>
      <c r="B26" s="615" t="s">
        <v>31</v>
      </c>
      <c r="C26" s="216"/>
      <c r="D26" s="615" t="s">
        <v>151</v>
      </c>
      <c r="E26" s="212"/>
    </row>
    <row r="27" spans="1:5" ht="17.100000000000001" customHeight="1" x14ac:dyDescent="0.2">
      <c r="A27" s="211"/>
      <c r="B27" s="54"/>
      <c r="C27" s="571"/>
      <c r="D27" s="54"/>
      <c r="E27" s="212"/>
    </row>
    <row r="28" spans="1:5" x14ac:dyDescent="0.2">
      <c r="A28" s="211"/>
      <c r="B28" s="53"/>
      <c r="C28" s="53"/>
      <c r="D28" s="53"/>
      <c r="E28" s="212"/>
    </row>
    <row r="29" spans="1:5" ht="12.75" x14ac:dyDescent="0.2">
      <c r="B29" s="636" t="str">
        <f>LEFT(CONCATENATE('Section A2'!$B$5, " - ", 'Section A1'!$B$5),95)</f>
        <v xml:space="preserve"> - </v>
      </c>
      <c r="C29" s="637"/>
      <c r="D29" s="638"/>
      <c r="E29" s="212"/>
    </row>
    <row r="30" spans="1:5" ht="12.75" thickBot="1" x14ac:dyDescent="0.25">
      <c r="A30" s="213"/>
      <c r="B30" s="234"/>
      <c r="C30" s="234"/>
      <c r="D30" s="234"/>
      <c r="E30" s="215"/>
    </row>
  </sheetData>
  <sheetProtection password="EBAD" sheet="1" objects="1" scenarios="1"/>
  <dataConsolidate/>
  <mergeCells count="8">
    <mergeCell ref="A1:E1"/>
    <mergeCell ref="B21:D21"/>
    <mergeCell ref="B23:D23"/>
    <mergeCell ref="B25:D25"/>
    <mergeCell ref="B7:D7"/>
    <mergeCell ref="B13:D13"/>
    <mergeCell ref="B15:D15"/>
    <mergeCell ref="B17:D17"/>
  </mergeCells>
  <phoneticPr fontId="0" type="noConversion"/>
  <dataValidations count="1">
    <dataValidation type="list" allowBlank="1" showInputMessage="1" showErrorMessage="1" sqref="B9">
      <formula1>$G$9:$G$13</formula1>
    </dataValidation>
  </dataValidations>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82" r:id="rId4" name="Check Box 6">
              <controlPr defaultSize="0" autoFill="0" autoLine="0" autoPict="0" altText="Consultant hired to complete this SGER Report?">
                <anchor moveWithCells="1">
                  <from>
                    <xdr:col>1</xdr:col>
                    <xdr:colOff>19050</xdr:colOff>
                    <xdr:row>3</xdr:row>
                    <xdr:rowOff>85725</xdr:rowOff>
                  </from>
                  <to>
                    <xdr:col>2</xdr:col>
                    <xdr:colOff>66675</xdr:colOff>
                    <xdr:row>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R61"/>
  <sheetViews>
    <sheetView zoomScaleNormal="100" workbookViewId="0">
      <selection activeCell="S31" sqref="S31"/>
    </sheetView>
  </sheetViews>
  <sheetFormatPr defaultRowHeight="11.25" x14ac:dyDescent="0.2"/>
  <cols>
    <col min="1" max="1" width="2.7109375" style="6" customWidth="1"/>
    <col min="2" max="2" width="25.140625" style="6" customWidth="1"/>
    <col min="3" max="3" width="1.7109375" style="6" customWidth="1"/>
    <col min="4" max="4" width="15.85546875" style="6" customWidth="1"/>
    <col min="5" max="5" width="1.7109375" style="6" customWidth="1"/>
    <col min="6" max="6" width="13.7109375" style="6" customWidth="1"/>
    <col min="7" max="7" width="1.7109375" style="6" customWidth="1"/>
    <col min="8" max="8" width="13.7109375" style="6" customWidth="1"/>
    <col min="9" max="9" width="1.7109375" style="6" customWidth="1"/>
    <col min="10" max="10" width="12.5703125" style="6" customWidth="1"/>
    <col min="11" max="11" width="3.28515625" style="6" customWidth="1"/>
    <col min="12" max="12" width="2.7109375" style="6" customWidth="1"/>
    <col min="13" max="13" width="6.42578125" style="6" customWidth="1"/>
    <col min="14" max="14" width="9.7109375" style="6" hidden="1" customWidth="1"/>
    <col min="15" max="15" width="9.140625" style="505" hidden="1" customWidth="1"/>
    <col min="16" max="16384" width="9.140625" style="6"/>
  </cols>
  <sheetData>
    <row r="1" spans="1:18" ht="15" customHeight="1" x14ac:dyDescent="0.2">
      <c r="A1" s="732" t="s">
        <v>84</v>
      </c>
      <c r="B1" s="752"/>
      <c r="C1" s="752"/>
      <c r="D1" s="752"/>
      <c r="E1" s="752"/>
      <c r="F1" s="752"/>
      <c r="G1" s="752"/>
      <c r="H1" s="752"/>
      <c r="I1" s="752"/>
      <c r="J1" s="752"/>
      <c r="K1" s="752"/>
      <c r="L1" s="753"/>
    </row>
    <row r="2" spans="1:18" ht="6" customHeight="1" x14ac:dyDescent="0.2">
      <c r="A2" s="23"/>
      <c r="B2" s="27"/>
      <c r="C2" s="27"/>
      <c r="D2" s="27"/>
      <c r="E2" s="27"/>
      <c r="F2" s="27"/>
      <c r="G2" s="27"/>
      <c r="H2" s="27"/>
      <c r="I2" s="27"/>
      <c r="J2" s="27"/>
      <c r="K2" s="27"/>
      <c r="L2" s="28"/>
    </row>
    <row r="3" spans="1:18" s="5" customFormat="1" ht="15" customHeight="1" x14ac:dyDescent="0.2">
      <c r="A3" s="240"/>
      <c r="B3" s="224" t="s">
        <v>100</v>
      </c>
      <c r="C3" s="224"/>
      <c r="D3" s="224"/>
      <c r="E3" s="224"/>
      <c r="F3" s="224"/>
      <c r="G3" s="224"/>
      <c r="H3" s="224"/>
      <c r="I3" s="224"/>
      <c r="J3" s="224"/>
      <c r="K3" s="224"/>
      <c r="L3" s="241"/>
      <c r="M3" s="3"/>
      <c r="N3" s="3"/>
      <c r="O3" s="524"/>
    </row>
    <row r="4" spans="1:18" ht="12.75" customHeight="1" x14ac:dyDescent="0.2">
      <c r="A4" s="242"/>
      <c r="B4" s="363" t="str">
        <f ca="1">"Enter information for each parent company that owned 10% or more of the facility on December 31, "&amp;YEAR(NOW())-1&amp;"."</f>
        <v>Enter information for each parent company that owned 10% or more of the facility on December 31, 2017.</v>
      </c>
      <c r="C4" s="363"/>
      <c r="D4" s="363"/>
      <c r="E4" s="363"/>
      <c r="F4" s="363"/>
      <c r="G4" s="363"/>
      <c r="H4" s="363"/>
      <c r="I4" s="363"/>
      <c r="J4" s="363"/>
      <c r="K4" s="363"/>
      <c r="L4" s="28"/>
      <c r="O4" s="502"/>
    </row>
    <row r="5" spans="1:18" ht="12.95" customHeight="1" x14ac:dyDescent="0.2">
      <c r="A5" s="242"/>
      <c r="B5" s="498" t="s">
        <v>32</v>
      </c>
      <c r="C5" s="27"/>
      <c r="D5" s="27"/>
      <c r="E5" s="27"/>
      <c r="F5" s="27"/>
      <c r="G5" s="27"/>
      <c r="H5" s="27"/>
      <c r="I5" s="27"/>
      <c r="J5" s="362"/>
      <c r="K5" s="56"/>
      <c r="L5" s="28"/>
      <c r="N5" s="6" t="s">
        <v>215</v>
      </c>
      <c r="O5" s="502" t="b">
        <v>0</v>
      </c>
    </row>
    <row r="6" spans="1:18" ht="12.95" customHeight="1" x14ac:dyDescent="0.2">
      <c r="A6" s="242"/>
      <c r="B6" s="403" t="s">
        <v>163</v>
      </c>
      <c r="C6" s="27"/>
      <c r="D6" s="27"/>
      <c r="E6" s="56"/>
      <c r="F6" s="404" t="s">
        <v>362</v>
      </c>
      <c r="G6" s="56"/>
      <c r="H6" s="56" t="s">
        <v>363</v>
      </c>
      <c r="I6" s="56"/>
      <c r="J6" s="362" t="s">
        <v>364</v>
      </c>
      <c r="K6" s="56"/>
      <c r="L6" s="28"/>
      <c r="O6" s="6"/>
    </row>
    <row r="7" spans="1:18" ht="14.1" customHeight="1" x14ac:dyDescent="0.2">
      <c r="A7" s="23"/>
      <c r="B7" s="762"/>
      <c r="C7" s="763"/>
      <c r="D7" s="764"/>
      <c r="E7" s="617"/>
      <c r="F7" s="129"/>
      <c r="G7" s="617"/>
      <c r="H7" s="129"/>
      <c r="I7" s="27"/>
      <c r="J7" s="129"/>
      <c r="K7" s="55"/>
      <c r="L7" s="28"/>
    </row>
    <row r="8" spans="1:18" ht="12.95" customHeight="1" x14ac:dyDescent="0.2">
      <c r="A8" s="242"/>
      <c r="B8" s="403" t="s">
        <v>158</v>
      </c>
      <c r="C8" s="27"/>
      <c r="D8" s="27" t="s">
        <v>30</v>
      </c>
      <c r="E8" s="56"/>
      <c r="F8" s="404"/>
      <c r="G8" s="56"/>
      <c r="H8" s="56" t="s">
        <v>31</v>
      </c>
      <c r="I8" s="56"/>
      <c r="J8" s="362" t="s">
        <v>151</v>
      </c>
      <c r="K8" s="56"/>
      <c r="L8" s="28"/>
      <c r="O8" s="6"/>
    </row>
    <row r="9" spans="1:18" ht="14.1" customHeight="1" x14ac:dyDescent="0.2">
      <c r="A9" s="23"/>
      <c r="B9" s="129"/>
      <c r="C9" s="617"/>
      <c r="D9" s="762"/>
      <c r="E9" s="763"/>
      <c r="F9" s="764"/>
      <c r="G9" s="617"/>
      <c r="H9" s="129"/>
      <c r="I9" s="27"/>
      <c r="J9" s="135"/>
      <c r="K9" s="27"/>
      <c r="L9" s="28"/>
    </row>
    <row r="10" spans="1:18" ht="6" customHeight="1" x14ac:dyDescent="0.2">
      <c r="A10" s="23"/>
      <c r="B10" s="57"/>
      <c r="C10" s="57"/>
      <c r="D10" s="57"/>
      <c r="E10" s="57"/>
      <c r="F10" s="57"/>
      <c r="G10" s="57"/>
      <c r="H10" s="57"/>
      <c r="I10" s="57"/>
      <c r="J10" s="57"/>
      <c r="K10" s="57"/>
      <c r="L10" s="28"/>
      <c r="R10" s="8"/>
    </row>
    <row r="11" spans="1:18" ht="12.95" customHeight="1" x14ac:dyDescent="0.2">
      <c r="A11" s="23"/>
      <c r="B11" s="498" t="s">
        <v>33</v>
      </c>
      <c r="C11" s="27"/>
      <c r="D11" s="27"/>
      <c r="E11" s="27"/>
      <c r="F11" s="27"/>
      <c r="G11" s="27"/>
      <c r="H11" s="27"/>
      <c r="I11" s="27"/>
      <c r="J11" s="362" t="s">
        <v>164</v>
      </c>
      <c r="K11" s="56"/>
      <c r="L11" s="28"/>
      <c r="N11" s="6" t="s">
        <v>216</v>
      </c>
      <c r="O11" s="502" t="b">
        <v>0</v>
      </c>
    </row>
    <row r="12" spans="1:18" ht="12.95" customHeight="1" x14ac:dyDescent="0.2">
      <c r="A12" s="242"/>
      <c r="B12" s="403" t="s">
        <v>163</v>
      </c>
      <c r="C12" s="27"/>
      <c r="D12" s="27"/>
      <c r="E12" s="56"/>
      <c r="F12" s="404" t="s">
        <v>362</v>
      </c>
      <c r="G12" s="56"/>
      <c r="H12" s="56" t="s">
        <v>363</v>
      </c>
      <c r="I12" s="56"/>
      <c r="J12" s="362" t="s">
        <v>364</v>
      </c>
      <c r="K12" s="56"/>
      <c r="L12" s="28"/>
      <c r="O12" s="6"/>
    </row>
    <row r="13" spans="1:18" ht="14.1" customHeight="1" x14ac:dyDescent="0.2">
      <c r="A13" s="23"/>
      <c r="B13" s="762"/>
      <c r="C13" s="763"/>
      <c r="D13" s="764"/>
      <c r="E13" s="617"/>
      <c r="F13" s="129"/>
      <c r="G13" s="617"/>
      <c r="H13" s="129"/>
      <c r="I13" s="27"/>
      <c r="J13" s="129"/>
      <c r="K13" s="55"/>
      <c r="L13" s="28"/>
    </row>
    <row r="14" spans="1:18" ht="12.95" customHeight="1" x14ac:dyDescent="0.2">
      <c r="A14" s="23"/>
      <c r="B14" s="27" t="s">
        <v>158</v>
      </c>
      <c r="C14" s="27"/>
      <c r="D14" s="27" t="s">
        <v>30</v>
      </c>
      <c r="E14" s="56"/>
      <c r="F14" s="27"/>
      <c r="G14" s="56"/>
      <c r="H14" s="56" t="s">
        <v>31</v>
      </c>
      <c r="I14" s="27"/>
      <c r="J14" s="27" t="s">
        <v>151</v>
      </c>
      <c r="K14" s="27"/>
      <c r="L14" s="28"/>
      <c r="O14" s="6"/>
    </row>
    <row r="15" spans="1:18" ht="14.1" customHeight="1" x14ac:dyDescent="0.2">
      <c r="A15" s="23"/>
      <c r="B15" s="129"/>
      <c r="C15" s="617"/>
      <c r="D15" s="762"/>
      <c r="E15" s="763"/>
      <c r="F15" s="764"/>
      <c r="G15" s="617"/>
      <c r="H15" s="129"/>
      <c r="I15" s="27"/>
      <c r="J15" s="135"/>
      <c r="K15" s="27"/>
      <c r="L15" s="28"/>
    </row>
    <row r="16" spans="1:18" ht="6" customHeight="1" x14ac:dyDescent="0.2">
      <c r="A16" s="23"/>
      <c r="B16" s="57"/>
      <c r="C16" s="57"/>
      <c r="D16" s="57"/>
      <c r="E16" s="57"/>
      <c r="F16" s="57"/>
      <c r="G16" s="57"/>
      <c r="H16" s="57"/>
      <c r="I16" s="57"/>
      <c r="J16" s="57"/>
      <c r="K16" s="57"/>
      <c r="L16" s="28"/>
    </row>
    <row r="17" spans="1:15" ht="12.95" customHeight="1" x14ac:dyDescent="0.2">
      <c r="A17" s="23"/>
      <c r="B17" s="498" t="s">
        <v>34</v>
      </c>
      <c r="C17" s="27"/>
      <c r="D17" s="27"/>
      <c r="E17" s="27"/>
      <c r="F17" s="27"/>
      <c r="G17" s="27"/>
      <c r="H17" s="27"/>
      <c r="I17" s="27"/>
      <c r="J17" s="362" t="s">
        <v>164</v>
      </c>
      <c r="K17" s="56"/>
      <c r="L17" s="28"/>
      <c r="N17" s="6" t="s">
        <v>217</v>
      </c>
      <c r="O17" s="505" t="b">
        <v>0</v>
      </c>
    </row>
    <row r="18" spans="1:15" ht="12.95" customHeight="1" x14ac:dyDescent="0.2">
      <c r="A18" s="23"/>
      <c r="B18" s="27" t="s">
        <v>163</v>
      </c>
      <c r="C18" s="27"/>
      <c r="D18" s="27"/>
      <c r="E18" s="56"/>
      <c r="F18" s="27" t="s">
        <v>362</v>
      </c>
      <c r="G18" s="56"/>
      <c r="H18" s="56" t="s">
        <v>363</v>
      </c>
      <c r="I18" s="27"/>
      <c r="J18" s="27" t="s">
        <v>364</v>
      </c>
      <c r="K18" s="27"/>
      <c r="L18" s="28"/>
      <c r="O18" s="6"/>
    </row>
    <row r="19" spans="1:15" ht="14.1" customHeight="1" x14ac:dyDescent="0.2">
      <c r="A19" s="23"/>
      <c r="B19" s="762"/>
      <c r="C19" s="763"/>
      <c r="D19" s="764"/>
      <c r="E19" s="617"/>
      <c r="F19" s="129"/>
      <c r="G19" s="617"/>
      <c r="H19" s="129"/>
      <c r="I19" s="27"/>
      <c r="J19" s="129"/>
      <c r="K19" s="55"/>
      <c r="L19" s="28"/>
    </row>
    <row r="20" spans="1:15" ht="12.95" customHeight="1" x14ac:dyDescent="0.2">
      <c r="A20" s="23"/>
      <c r="B20" s="27" t="s">
        <v>158</v>
      </c>
      <c r="C20" s="27"/>
      <c r="D20" s="27" t="s">
        <v>30</v>
      </c>
      <c r="E20" s="56"/>
      <c r="F20" s="27"/>
      <c r="G20" s="56"/>
      <c r="H20" s="56" t="s">
        <v>31</v>
      </c>
      <c r="I20" s="27"/>
      <c r="J20" s="27" t="s">
        <v>151</v>
      </c>
      <c r="K20" s="27"/>
      <c r="L20" s="28"/>
      <c r="O20" s="6"/>
    </row>
    <row r="21" spans="1:15" ht="14.1" customHeight="1" x14ac:dyDescent="0.2">
      <c r="A21" s="23"/>
      <c r="B21" s="129"/>
      <c r="C21" s="617"/>
      <c r="D21" s="762"/>
      <c r="E21" s="763"/>
      <c r="F21" s="764"/>
      <c r="G21" s="617"/>
      <c r="H21" s="129"/>
      <c r="I21" s="27"/>
      <c r="J21" s="135"/>
      <c r="K21" s="27"/>
      <c r="L21" s="28"/>
    </row>
    <row r="22" spans="1:15" ht="6" customHeight="1" x14ac:dyDescent="0.2">
      <c r="A22" s="23"/>
      <c r="B22" s="57"/>
      <c r="C22" s="57"/>
      <c r="D22" s="57"/>
      <c r="E22" s="57"/>
      <c r="F22" s="57"/>
      <c r="G22" s="57"/>
      <c r="H22" s="57"/>
      <c r="I22" s="57"/>
      <c r="J22" s="57"/>
      <c r="K22" s="57"/>
      <c r="L22" s="28"/>
    </row>
    <row r="23" spans="1:15" ht="12.95" customHeight="1" x14ac:dyDescent="0.2">
      <c r="A23" s="23"/>
      <c r="B23" s="498" t="s">
        <v>35</v>
      </c>
      <c r="C23" s="27"/>
      <c r="D23" s="27"/>
      <c r="E23" s="27"/>
      <c r="F23" s="27"/>
      <c r="G23" s="27"/>
      <c r="H23" s="27"/>
      <c r="I23" s="27"/>
      <c r="J23" s="362" t="s">
        <v>164</v>
      </c>
      <c r="K23" s="56"/>
      <c r="L23" s="28"/>
      <c r="N23" s="6" t="s">
        <v>218</v>
      </c>
      <c r="O23" s="505" t="b">
        <v>0</v>
      </c>
    </row>
    <row r="24" spans="1:15" ht="12.95" customHeight="1" x14ac:dyDescent="0.2">
      <c r="A24" s="23"/>
      <c r="B24" s="27" t="s">
        <v>163</v>
      </c>
      <c r="C24" s="27"/>
      <c r="D24" s="27"/>
      <c r="E24" s="56"/>
      <c r="F24" s="27" t="s">
        <v>362</v>
      </c>
      <c r="G24" s="56"/>
      <c r="H24" s="56" t="s">
        <v>363</v>
      </c>
      <c r="I24" s="27"/>
      <c r="J24" s="27" t="s">
        <v>364</v>
      </c>
      <c r="K24" s="27"/>
      <c r="L24" s="28"/>
      <c r="O24" s="6"/>
    </row>
    <row r="25" spans="1:15" ht="14.1" customHeight="1" x14ac:dyDescent="0.2">
      <c r="A25" s="23"/>
      <c r="B25" s="762"/>
      <c r="C25" s="763"/>
      <c r="D25" s="764"/>
      <c r="E25" s="617"/>
      <c r="F25" s="129"/>
      <c r="G25" s="617"/>
      <c r="H25" s="129"/>
      <c r="I25" s="27"/>
      <c r="J25" s="129"/>
      <c r="K25" s="55"/>
      <c r="L25" s="28"/>
    </row>
    <row r="26" spans="1:15" ht="12.95" customHeight="1" x14ac:dyDescent="0.2">
      <c r="A26" s="23"/>
      <c r="B26" s="27" t="s">
        <v>158</v>
      </c>
      <c r="C26" s="27"/>
      <c r="D26" s="27" t="s">
        <v>30</v>
      </c>
      <c r="E26" s="56"/>
      <c r="F26" s="27"/>
      <c r="G26" s="56"/>
      <c r="H26" s="56" t="s">
        <v>31</v>
      </c>
      <c r="I26" s="27"/>
      <c r="J26" s="27" t="s">
        <v>151</v>
      </c>
      <c r="K26" s="27"/>
      <c r="L26" s="28"/>
      <c r="O26" s="6"/>
    </row>
    <row r="27" spans="1:15" ht="14.1" customHeight="1" x14ac:dyDescent="0.2">
      <c r="A27" s="23"/>
      <c r="B27" s="129"/>
      <c r="C27" s="617"/>
      <c r="D27" s="762"/>
      <c r="E27" s="763"/>
      <c r="F27" s="764"/>
      <c r="G27" s="617"/>
      <c r="H27" s="129"/>
      <c r="I27" s="27"/>
      <c r="J27" s="135"/>
      <c r="K27" s="27"/>
      <c r="L27" s="28"/>
    </row>
    <row r="28" spans="1:15" ht="6" customHeight="1" x14ac:dyDescent="0.2">
      <c r="A28" s="23"/>
      <c r="B28" s="57"/>
      <c r="C28" s="57"/>
      <c r="D28" s="57"/>
      <c r="E28" s="57"/>
      <c r="F28" s="57"/>
      <c r="G28" s="57"/>
      <c r="H28" s="57"/>
      <c r="I28" s="57"/>
      <c r="J28" s="57"/>
      <c r="K28" s="57"/>
      <c r="L28" s="28"/>
    </row>
    <row r="29" spans="1:15" ht="12.95" customHeight="1" x14ac:dyDescent="0.2">
      <c r="A29" s="23"/>
      <c r="B29" s="498" t="s">
        <v>36</v>
      </c>
      <c r="C29" s="27"/>
      <c r="D29" s="27"/>
      <c r="E29" s="27"/>
      <c r="F29" s="27"/>
      <c r="G29" s="27"/>
      <c r="H29" s="27"/>
      <c r="I29" s="27"/>
      <c r="J29" s="362" t="s">
        <v>164</v>
      </c>
      <c r="K29" s="56"/>
      <c r="L29" s="28"/>
      <c r="N29" s="6" t="s">
        <v>219</v>
      </c>
      <c r="O29" s="505" t="b">
        <v>0</v>
      </c>
    </row>
    <row r="30" spans="1:15" ht="12.95" customHeight="1" x14ac:dyDescent="0.2">
      <c r="A30" s="23"/>
      <c r="B30" s="27" t="s">
        <v>163</v>
      </c>
      <c r="C30" s="27"/>
      <c r="D30" s="27"/>
      <c r="E30" s="56"/>
      <c r="F30" s="27" t="s">
        <v>362</v>
      </c>
      <c r="G30" s="56"/>
      <c r="H30" s="56" t="s">
        <v>363</v>
      </c>
      <c r="I30" s="27"/>
      <c r="J30" s="27" t="s">
        <v>364</v>
      </c>
      <c r="K30" s="27"/>
      <c r="L30" s="28"/>
      <c r="O30" s="6"/>
    </row>
    <row r="31" spans="1:15" ht="14.1" customHeight="1" x14ac:dyDescent="0.2">
      <c r="A31" s="23"/>
      <c r="B31" s="762"/>
      <c r="C31" s="763"/>
      <c r="D31" s="764"/>
      <c r="E31" s="617"/>
      <c r="F31" s="129"/>
      <c r="G31" s="617"/>
      <c r="H31" s="129"/>
      <c r="I31" s="27"/>
      <c r="J31" s="129"/>
      <c r="K31" s="55"/>
      <c r="L31" s="28"/>
    </row>
    <row r="32" spans="1:15" ht="12.95" customHeight="1" x14ac:dyDescent="0.2">
      <c r="A32" s="23"/>
      <c r="B32" s="27" t="s">
        <v>158</v>
      </c>
      <c r="C32" s="27"/>
      <c r="D32" s="27" t="s">
        <v>30</v>
      </c>
      <c r="E32" s="56"/>
      <c r="F32" s="27"/>
      <c r="G32" s="56"/>
      <c r="H32" s="56" t="s">
        <v>31</v>
      </c>
      <c r="I32" s="27"/>
      <c r="J32" s="27" t="s">
        <v>151</v>
      </c>
      <c r="K32" s="27"/>
      <c r="L32" s="28"/>
      <c r="O32" s="6"/>
    </row>
    <row r="33" spans="1:15" ht="14.1" customHeight="1" x14ac:dyDescent="0.2">
      <c r="A33" s="23"/>
      <c r="B33" s="129"/>
      <c r="C33" s="617"/>
      <c r="D33" s="762"/>
      <c r="E33" s="763"/>
      <c r="F33" s="764"/>
      <c r="G33" s="617"/>
      <c r="H33" s="129"/>
      <c r="I33" s="27"/>
      <c r="J33" s="135"/>
      <c r="K33" s="27"/>
      <c r="L33" s="28"/>
    </row>
    <row r="34" spans="1:15" ht="6" customHeight="1" x14ac:dyDescent="0.2">
      <c r="A34" s="23"/>
      <c r="B34" s="57"/>
      <c r="C34" s="57"/>
      <c r="D34" s="57"/>
      <c r="E34" s="57"/>
      <c r="F34" s="57"/>
      <c r="G34" s="57"/>
      <c r="H34" s="57"/>
      <c r="I34" s="57"/>
      <c r="J34" s="57"/>
      <c r="K34" s="57"/>
      <c r="L34" s="28"/>
    </row>
    <row r="35" spans="1:15" ht="12.95" customHeight="1" x14ac:dyDescent="0.2">
      <c r="A35" s="23"/>
      <c r="B35" s="498" t="s">
        <v>132</v>
      </c>
      <c r="C35" s="27"/>
      <c r="D35" s="27"/>
      <c r="E35" s="27"/>
      <c r="F35" s="27"/>
      <c r="G35" s="27"/>
      <c r="H35" s="27"/>
      <c r="I35" s="27"/>
      <c r="J35" s="362" t="s">
        <v>164</v>
      </c>
      <c r="K35" s="56"/>
      <c r="L35" s="28"/>
      <c r="N35" s="6" t="s">
        <v>220</v>
      </c>
      <c r="O35" s="505" t="b">
        <v>0</v>
      </c>
    </row>
    <row r="36" spans="1:15" ht="12.95" customHeight="1" x14ac:dyDescent="0.2">
      <c r="A36" s="23"/>
      <c r="B36" s="27" t="s">
        <v>163</v>
      </c>
      <c r="C36" s="27"/>
      <c r="D36" s="27"/>
      <c r="E36" s="56"/>
      <c r="F36" s="27" t="s">
        <v>362</v>
      </c>
      <c r="G36" s="56"/>
      <c r="H36" s="56" t="s">
        <v>363</v>
      </c>
      <c r="I36" s="27"/>
      <c r="J36" s="27" t="s">
        <v>364</v>
      </c>
      <c r="K36" s="27"/>
      <c r="L36" s="28"/>
      <c r="O36" s="6"/>
    </row>
    <row r="37" spans="1:15" ht="14.1" customHeight="1" x14ac:dyDescent="0.2">
      <c r="A37" s="23"/>
      <c r="B37" s="762"/>
      <c r="C37" s="763"/>
      <c r="D37" s="764"/>
      <c r="E37" s="617"/>
      <c r="F37" s="129"/>
      <c r="G37" s="617"/>
      <c r="H37" s="129"/>
      <c r="I37" s="27"/>
      <c r="J37" s="129"/>
      <c r="K37" s="55"/>
      <c r="L37" s="28"/>
    </row>
    <row r="38" spans="1:15" ht="12.95" customHeight="1" x14ac:dyDescent="0.2">
      <c r="A38" s="23"/>
      <c r="B38" s="27" t="s">
        <v>158</v>
      </c>
      <c r="C38" s="27"/>
      <c r="D38" s="27" t="s">
        <v>30</v>
      </c>
      <c r="E38" s="56"/>
      <c r="F38" s="27"/>
      <c r="G38" s="56"/>
      <c r="H38" s="56" t="s">
        <v>31</v>
      </c>
      <c r="I38" s="27"/>
      <c r="J38" s="27" t="s">
        <v>151</v>
      </c>
      <c r="K38" s="27"/>
      <c r="L38" s="28"/>
      <c r="O38" s="6"/>
    </row>
    <row r="39" spans="1:15" ht="14.1" customHeight="1" x14ac:dyDescent="0.2">
      <c r="A39" s="23"/>
      <c r="B39" s="129"/>
      <c r="C39" s="617"/>
      <c r="D39" s="762"/>
      <c r="E39" s="763"/>
      <c r="F39" s="764"/>
      <c r="G39" s="617"/>
      <c r="H39" s="129"/>
      <c r="I39" s="27"/>
      <c r="J39" s="135"/>
      <c r="K39" s="27"/>
      <c r="L39" s="28"/>
    </row>
    <row r="40" spans="1:15" ht="6" customHeight="1" x14ac:dyDescent="0.2">
      <c r="A40" s="23"/>
      <c r="B40" s="57"/>
      <c r="C40" s="57"/>
      <c r="D40" s="57"/>
      <c r="E40" s="57"/>
      <c r="F40" s="57"/>
      <c r="G40" s="57"/>
      <c r="H40" s="57"/>
      <c r="I40" s="57"/>
      <c r="J40" s="57"/>
      <c r="K40" s="57"/>
      <c r="L40" s="28"/>
    </row>
    <row r="41" spans="1:15" ht="12.95" customHeight="1" x14ac:dyDescent="0.2">
      <c r="A41" s="23"/>
      <c r="B41" s="498" t="s">
        <v>133</v>
      </c>
      <c r="C41" s="27"/>
      <c r="D41" s="27"/>
      <c r="E41" s="27"/>
      <c r="F41" s="27"/>
      <c r="G41" s="27"/>
      <c r="H41" s="27"/>
      <c r="I41" s="27"/>
      <c r="J41" s="362" t="s">
        <v>164</v>
      </c>
      <c r="K41" s="56"/>
      <c r="L41" s="28"/>
      <c r="N41" s="6" t="s">
        <v>221</v>
      </c>
      <c r="O41" s="505" t="b">
        <v>0</v>
      </c>
    </row>
    <row r="42" spans="1:15" ht="12.95" customHeight="1" x14ac:dyDescent="0.2">
      <c r="A42" s="23"/>
      <c r="B42" s="27" t="s">
        <v>163</v>
      </c>
      <c r="C42" s="27"/>
      <c r="D42" s="27"/>
      <c r="E42" s="56"/>
      <c r="F42" s="27" t="s">
        <v>362</v>
      </c>
      <c r="G42" s="56"/>
      <c r="H42" s="56" t="s">
        <v>363</v>
      </c>
      <c r="I42" s="27"/>
      <c r="J42" s="27" t="s">
        <v>364</v>
      </c>
      <c r="K42" s="27"/>
      <c r="L42" s="28"/>
      <c r="O42" s="6"/>
    </row>
    <row r="43" spans="1:15" ht="14.1" customHeight="1" x14ac:dyDescent="0.2">
      <c r="A43" s="23"/>
      <c r="B43" s="762"/>
      <c r="C43" s="763"/>
      <c r="D43" s="764"/>
      <c r="E43" s="617"/>
      <c r="F43" s="129"/>
      <c r="G43" s="617"/>
      <c r="H43" s="129"/>
      <c r="I43" s="27"/>
      <c r="J43" s="129"/>
      <c r="K43" s="55"/>
      <c r="L43" s="28"/>
    </row>
    <row r="44" spans="1:15" ht="12.95" customHeight="1" x14ac:dyDescent="0.2">
      <c r="A44" s="23"/>
      <c r="B44" s="27" t="s">
        <v>158</v>
      </c>
      <c r="C44" s="27"/>
      <c r="D44" s="27" t="s">
        <v>30</v>
      </c>
      <c r="E44" s="56"/>
      <c r="F44" s="27"/>
      <c r="G44" s="56"/>
      <c r="H44" s="56" t="s">
        <v>31</v>
      </c>
      <c r="I44" s="27"/>
      <c r="J44" s="27" t="s">
        <v>151</v>
      </c>
      <c r="K44" s="27"/>
      <c r="L44" s="28"/>
      <c r="O44" s="6"/>
    </row>
    <row r="45" spans="1:15" ht="14.1" customHeight="1" x14ac:dyDescent="0.2">
      <c r="A45" s="23"/>
      <c r="B45" s="129"/>
      <c r="C45" s="617"/>
      <c r="D45" s="762"/>
      <c r="E45" s="763"/>
      <c r="F45" s="764"/>
      <c r="G45" s="617"/>
      <c r="H45" s="129"/>
      <c r="I45" s="27"/>
      <c r="J45" s="135"/>
      <c r="K45" s="27"/>
      <c r="L45" s="28"/>
    </row>
    <row r="46" spans="1:15" ht="6" customHeight="1" x14ac:dyDescent="0.2">
      <c r="A46" s="23"/>
      <c r="B46" s="57"/>
      <c r="C46" s="57"/>
      <c r="D46" s="57"/>
      <c r="E46" s="57"/>
      <c r="F46" s="57"/>
      <c r="G46" s="57"/>
      <c r="H46" s="57"/>
      <c r="I46" s="57"/>
      <c r="J46" s="57"/>
      <c r="K46" s="57"/>
      <c r="L46" s="28"/>
    </row>
    <row r="47" spans="1:15" ht="12.95" customHeight="1" x14ac:dyDescent="0.2">
      <c r="A47" s="23"/>
      <c r="B47" s="498" t="s">
        <v>134</v>
      </c>
      <c r="C47" s="27"/>
      <c r="D47" s="27"/>
      <c r="E47" s="27"/>
      <c r="F47" s="27"/>
      <c r="G47" s="27"/>
      <c r="H47" s="27"/>
      <c r="I47" s="27"/>
      <c r="J47" s="362" t="s">
        <v>164</v>
      </c>
      <c r="K47" s="56"/>
      <c r="L47" s="28"/>
      <c r="N47" s="6" t="s">
        <v>222</v>
      </c>
      <c r="O47" s="505" t="b">
        <v>0</v>
      </c>
    </row>
    <row r="48" spans="1:15" ht="12.95" customHeight="1" x14ac:dyDescent="0.2">
      <c r="A48" s="23"/>
      <c r="B48" s="27" t="s">
        <v>163</v>
      </c>
      <c r="C48" s="27"/>
      <c r="D48" s="27"/>
      <c r="E48" s="56"/>
      <c r="F48" s="27" t="s">
        <v>362</v>
      </c>
      <c r="G48" s="56"/>
      <c r="H48" s="56" t="s">
        <v>363</v>
      </c>
      <c r="I48" s="27"/>
      <c r="J48" s="27" t="s">
        <v>364</v>
      </c>
      <c r="K48" s="27"/>
      <c r="L48" s="28"/>
      <c r="O48" s="6"/>
    </row>
    <row r="49" spans="1:15" ht="14.1" customHeight="1" x14ac:dyDescent="0.2">
      <c r="A49" s="23"/>
      <c r="B49" s="762"/>
      <c r="C49" s="763"/>
      <c r="D49" s="764"/>
      <c r="E49" s="617"/>
      <c r="F49" s="129"/>
      <c r="G49" s="617"/>
      <c r="H49" s="129"/>
      <c r="I49" s="27"/>
      <c r="J49" s="129"/>
      <c r="K49" s="55"/>
      <c r="L49" s="28"/>
    </row>
    <row r="50" spans="1:15" ht="12.95" customHeight="1" x14ac:dyDescent="0.2">
      <c r="A50" s="23"/>
      <c r="B50" s="27" t="s">
        <v>158</v>
      </c>
      <c r="C50" s="27"/>
      <c r="D50" s="27" t="s">
        <v>30</v>
      </c>
      <c r="E50" s="56"/>
      <c r="F50" s="27"/>
      <c r="G50" s="56"/>
      <c r="H50" s="56" t="s">
        <v>31</v>
      </c>
      <c r="I50" s="27"/>
      <c r="J50" s="27" t="s">
        <v>151</v>
      </c>
      <c r="K50" s="27"/>
      <c r="L50" s="28"/>
      <c r="O50" s="6"/>
    </row>
    <row r="51" spans="1:15" ht="14.1" customHeight="1" x14ac:dyDescent="0.2">
      <c r="A51" s="23"/>
      <c r="B51" s="129"/>
      <c r="C51" s="617"/>
      <c r="D51" s="762"/>
      <c r="E51" s="763"/>
      <c r="F51" s="764"/>
      <c r="G51" s="617"/>
      <c r="H51" s="129"/>
      <c r="I51" s="27"/>
      <c r="J51" s="135"/>
      <c r="K51" s="27"/>
      <c r="L51" s="28"/>
    </row>
    <row r="52" spans="1:15" ht="6" customHeight="1" x14ac:dyDescent="0.2">
      <c r="A52" s="23"/>
      <c r="B52" s="57"/>
      <c r="C52" s="57"/>
      <c r="D52" s="57"/>
      <c r="E52" s="57"/>
      <c r="F52" s="57"/>
      <c r="G52" s="57"/>
      <c r="H52" s="57"/>
      <c r="I52" s="57"/>
      <c r="J52" s="57"/>
      <c r="K52" s="57"/>
      <c r="L52" s="28"/>
    </row>
    <row r="53" spans="1:15" ht="12.95" customHeight="1" x14ac:dyDescent="0.2">
      <c r="A53" s="23"/>
      <c r="B53" s="498" t="s">
        <v>135</v>
      </c>
      <c r="C53" s="27"/>
      <c r="D53" s="27"/>
      <c r="E53" s="27"/>
      <c r="F53" s="27"/>
      <c r="G53" s="27"/>
      <c r="H53" s="27"/>
      <c r="I53" s="27"/>
      <c r="J53" s="362" t="s">
        <v>164</v>
      </c>
      <c r="K53" s="56"/>
      <c r="L53" s="28"/>
      <c r="N53" s="6" t="s">
        <v>223</v>
      </c>
      <c r="O53" s="505" t="b">
        <v>0</v>
      </c>
    </row>
    <row r="54" spans="1:15" ht="12.95" customHeight="1" x14ac:dyDescent="0.2">
      <c r="A54" s="23"/>
      <c r="B54" s="27" t="s">
        <v>163</v>
      </c>
      <c r="C54" s="27"/>
      <c r="D54" s="27"/>
      <c r="E54" s="56"/>
      <c r="F54" s="27" t="s">
        <v>362</v>
      </c>
      <c r="G54" s="56"/>
      <c r="H54" s="56" t="s">
        <v>363</v>
      </c>
      <c r="I54" s="27"/>
      <c r="J54" s="27" t="s">
        <v>364</v>
      </c>
      <c r="K54" s="27"/>
      <c r="L54" s="28"/>
      <c r="O54" s="6"/>
    </row>
    <row r="55" spans="1:15" ht="14.1" customHeight="1" x14ac:dyDescent="0.2">
      <c r="A55" s="23"/>
      <c r="B55" s="762"/>
      <c r="C55" s="763"/>
      <c r="D55" s="764"/>
      <c r="E55" s="617"/>
      <c r="F55" s="129"/>
      <c r="G55" s="617"/>
      <c r="H55" s="129"/>
      <c r="I55" s="27"/>
      <c r="J55" s="129"/>
      <c r="K55" s="55"/>
      <c r="L55" s="28"/>
    </row>
    <row r="56" spans="1:15" ht="12.95" customHeight="1" x14ac:dyDescent="0.2">
      <c r="A56" s="23"/>
      <c r="B56" s="27" t="s">
        <v>158</v>
      </c>
      <c r="C56" s="27"/>
      <c r="D56" s="27" t="s">
        <v>30</v>
      </c>
      <c r="E56" s="56"/>
      <c r="F56" s="27"/>
      <c r="G56" s="56"/>
      <c r="H56" s="56" t="s">
        <v>31</v>
      </c>
      <c r="I56" s="27"/>
      <c r="J56" s="27" t="s">
        <v>151</v>
      </c>
      <c r="K56" s="27"/>
      <c r="L56" s="28"/>
      <c r="O56" s="6"/>
    </row>
    <row r="57" spans="1:15" ht="14.1" customHeight="1" x14ac:dyDescent="0.2">
      <c r="A57" s="23"/>
      <c r="B57" s="129"/>
      <c r="C57" s="617"/>
      <c r="D57" s="762"/>
      <c r="E57" s="763"/>
      <c r="F57" s="764"/>
      <c r="G57" s="617"/>
      <c r="H57" s="129"/>
      <c r="I57" s="27"/>
      <c r="J57" s="135"/>
      <c r="K57" s="27"/>
      <c r="L57" s="28"/>
    </row>
    <row r="58" spans="1:15" ht="5.25" customHeight="1" x14ac:dyDescent="0.2">
      <c r="A58" s="23"/>
      <c r="B58" s="27"/>
      <c r="C58" s="27"/>
      <c r="D58" s="27"/>
      <c r="E58" s="27"/>
      <c r="F58" s="27"/>
      <c r="G58" s="27"/>
      <c r="H58" s="27"/>
      <c r="I58" s="27"/>
      <c r="J58" s="27"/>
      <c r="K58" s="27"/>
      <c r="L58" s="28"/>
    </row>
    <row r="59" spans="1:15" x14ac:dyDescent="0.2">
      <c r="A59" s="23"/>
      <c r="B59" s="27"/>
      <c r="C59" s="27"/>
      <c r="D59" s="27"/>
      <c r="E59" s="27"/>
      <c r="F59" s="27"/>
      <c r="G59" s="27"/>
      <c r="H59" s="27"/>
      <c r="I59" s="27"/>
      <c r="J59" s="27"/>
      <c r="K59" s="27"/>
      <c r="L59" s="28"/>
    </row>
    <row r="60" spans="1:15" ht="12.75" x14ac:dyDescent="0.2">
      <c r="A60" s="23"/>
      <c r="B60" s="636" t="str">
        <f>LEFT(CONCATENATE('Section A2'!$B$5, " - ", 'Section A1'!$B$5),95)</f>
        <v xml:space="preserve"> - </v>
      </c>
      <c r="C60" s="639"/>
      <c r="D60" s="639"/>
      <c r="E60" s="639"/>
      <c r="F60" s="639"/>
      <c r="G60" s="639"/>
      <c r="H60" s="639"/>
      <c r="I60" s="639"/>
      <c r="J60" s="639"/>
      <c r="K60" s="640"/>
      <c r="L60" s="28"/>
    </row>
    <row r="61" spans="1:15" ht="12" thickBot="1" x14ac:dyDescent="0.25">
      <c r="A61" s="121"/>
      <c r="B61" s="247"/>
      <c r="C61" s="247"/>
      <c r="D61" s="247"/>
      <c r="E61" s="247"/>
      <c r="F61" s="247"/>
      <c r="G61" s="247"/>
      <c r="H61" s="247"/>
      <c r="I61" s="247"/>
      <c r="J61" s="247"/>
      <c r="K61" s="247"/>
      <c r="L61" s="248"/>
    </row>
  </sheetData>
  <sheetProtection password="EBAD" sheet="1"/>
  <mergeCells count="19">
    <mergeCell ref="A1:L1"/>
    <mergeCell ref="B7:D7"/>
    <mergeCell ref="D9:F9"/>
    <mergeCell ref="B13:D13"/>
    <mergeCell ref="D15:F15"/>
    <mergeCell ref="D51:F51"/>
    <mergeCell ref="B55:D55"/>
    <mergeCell ref="D57:F57"/>
    <mergeCell ref="B19:D19"/>
    <mergeCell ref="D21:F21"/>
    <mergeCell ref="B25:D25"/>
    <mergeCell ref="D27:F27"/>
    <mergeCell ref="B49:D49"/>
    <mergeCell ref="D39:F39"/>
    <mergeCell ref="D45:F45"/>
    <mergeCell ref="B31:D31"/>
    <mergeCell ref="D33:F33"/>
    <mergeCell ref="B37:D37"/>
    <mergeCell ref="B43:D43"/>
  </mergeCells>
  <phoneticPr fontId="7"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9" r:id="rId4" name="Check Box 5">
              <controlPr defaultSize="0" autoFill="0" autoLine="0" autoPict="0">
                <anchor moveWithCells="1">
                  <from>
                    <xdr:col>1</xdr:col>
                    <xdr:colOff>1657350</xdr:colOff>
                    <xdr:row>3</xdr:row>
                    <xdr:rowOff>133350</xdr:rowOff>
                  </from>
                  <to>
                    <xdr:col>3</xdr:col>
                    <xdr:colOff>1009650</xdr:colOff>
                    <xdr:row>5</xdr:row>
                    <xdr:rowOff>28575</xdr:rowOff>
                  </to>
                </anchor>
              </controlPr>
            </control>
          </mc:Choice>
        </mc:AlternateContent>
        <mc:AlternateContent xmlns:mc="http://schemas.openxmlformats.org/markup-compatibility/2006">
          <mc:Choice Requires="x14">
            <control shapeId="52230" r:id="rId5" name="Check Box 6">
              <controlPr defaultSize="0" autoFill="0" autoLine="0" autoPict="0" altText="(check if applicable)">
                <anchor moveWithCells="1">
                  <from>
                    <xdr:col>1</xdr:col>
                    <xdr:colOff>1657350</xdr:colOff>
                    <xdr:row>9</xdr:row>
                    <xdr:rowOff>47625</xdr:rowOff>
                  </from>
                  <to>
                    <xdr:col>3</xdr:col>
                    <xdr:colOff>1009650</xdr:colOff>
                    <xdr:row>11</xdr:row>
                    <xdr:rowOff>28575</xdr:rowOff>
                  </to>
                </anchor>
              </controlPr>
            </control>
          </mc:Choice>
        </mc:AlternateContent>
        <mc:AlternateContent xmlns:mc="http://schemas.openxmlformats.org/markup-compatibility/2006">
          <mc:Choice Requires="x14">
            <control shapeId="52231" r:id="rId6" name="Check Box 7">
              <controlPr defaultSize="0" autoFill="0" autoLine="0" autoPict="0" altText="(check if applicable)">
                <anchor moveWithCells="1">
                  <from>
                    <xdr:col>1</xdr:col>
                    <xdr:colOff>1657350</xdr:colOff>
                    <xdr:row>15</xdr:row>
                    <xdr:rowOff>47625</xdr:rowOff>
                  </from>
                  <to>
                    <xdr:col>3</xdr:col>
                    <xdr:colOff>1009650</xdr:colOff>
                    <xdr:row>17</xdr:row>
                    <xdr:rowOff>28575</xdr:rowOff>
                  </to>
                </anchor>
              </controlPr>
            </control>
          </mc:Choice>
        </mc:AlternateContent>
        <mc:AlternateContent xmlns:mc="http://schemas.openxmlformats.org/markup-compatibility/2006">
          <mc:Choice Requires="x14">
            <control shapeId="52232" r:id="rId7" name="Check Box 8">
              <controlPr defaultSize="0" autoFill="0" autoLine="0" autoPict="0" altText="(check if applicable)">
                <anchor moveWithCells="1">
                  <from>
                    <xdr:col>1</xdr:col>
                    <xdr:colOff>1657350</xdr:colOff>
                    <xdr:row>21</xdr:row>
                    <xdr:rowOff>47625</xdr:rowOff>
                  </from>
                  <to>
                    <xdr:col>3</xdr:col>
                    <xdr:colOff>1009650</xdr:colOff>
                    <xdr:row>23</xdr:row>
                    <xdr:rowOff>28575</xdr:rowOff>
                  </to>
                </anchor>
              </controlPr>
            </control>
          </mc:Choice>
        </mc:AlternateContent>
        <mc:AlternateContent xmlns:mc="http://schemas.openxmlformats.org/markup-compatibility/2006">
          <mc:Choice Requires="x14">
            <control shapeId="52233" r:id="rId8" name="Check Box 9">
              <controlPr defaultSize="0" autoFill="0" autoLine="0" autoPict="0" altText="(check if applicable)">
                <anchor moveWithCells="1">
                  <from>
                    <xdr:col>1</xdr:col>
                    <xdr:colOff>1657350</xdr:colOff>
                    <xdr:row>27</xdr:row>
                    <xdr:rowOff>47625</xdr:rowOff>
                  </from>
                  <to>
                    <xdr:col>3</xdr:col>
                    <xdr:colOff>1009650</xdr:colOff>
                    <xdr:row>29</xdr:row>
                    <xdr:rowOff>28575</xdr:rowOff>
                  </to>
                </anchor>
              </controlPr>
            </control>
          </mc:Choice>
        </mc:AlternateContent>
        <mc:AlternateContent xmlns:mc="http://schemas.openxmlformats.org/markup-compatibility/2006">
          <mc:Choice Requires="x14">
            <control shapeId="52247" r:id="rId9" name="Check Box 23">
              <controlPr defaultSize="0" autoFill="0" autoLine="0" autoPict="0">
                <anchor moveWithCells="1">
                  <from>
                    <xdr:col>1</xdr:col>
                    <xdr:colOff>1657350</xdr:colOff>
                    <xdr:row>33</xdr:row>
                    <xdr:rowOff>47625</xdr:rowOff>
                  </from>
                  <to>
                    <xdr:col>3</xdr:col>
                    <xdr:colOff>1009650</xdr:colOff>
                    <xdr:row>35</xdr:row>
                    <xdr:rowOff>28575</xdr:rowOff>
                  </to>
                </anchor>
              </controlPr>
            </control>
          </mc:Choice>
        </mc:AlternateContent>
        <mc:AlternateContent xmlns:mc="http://schemas.openxmlformats.org/markup-compatibility/2006">
          <mc:Choice Requires="x14">
            <control shapeId="52248" r:id="rId10" name="Check Box 24">
              <controlPr defaultSize="0" autoFill="0" autoLine="0" autoPict="0">
                <anchor moveWithCells="1">
                  <from>
                    <xdr:col>1</xdr:col>
                    <xdr:colOff>1657350</xdr:colOff>
                    <xdr:row>39</xdr:row>
                    <xdr:rowOff>47625</xdr:rowOff>
                  </from>
                  <to>
                    <xdr:col>3</xdr:col>
                    <xdr:colOff>1009650</xdr:colOff>
                    <xdr:row>41</xdr:row>
                    <xdr:rowOff>28575</xdr:rowOff>
                  </to>
                </anchor>
              </controlPr>
            </control>
          </mc:Choice>
        </mc:AlternateContent>
        <mc:AlternateContent xmlns:mc="http://schemas.openxmlformats.org/markup-compatibility/2006">
          <mc:Choice Requires="x14">
            <control shapeId="52249" r:id="rId11" name="Check Box 25">
              <controlPr defaultSize="0" autoFill="0" autoLine="0" autoPict="0">
                <anchor moveWithCells="1">
                  <from>
                    <xdr:col>1</xdr:col>
                    <xdr:colOff>1657350</xdr:colOff>
                    <xdr:row>45</xdr:row>
                    <xdr:rowOff>47625</xdr:rowOff>
                  </from>
                  <to>
                    <xdr:col>3</xdr:col>
                    <xdr:colOff>1009650</xdr:colOff>
                    <xdr:row>47</xdr:row>
                    <xdr:rowOff>28575</xdr:rowOff>
                  </to>
                </anchor>
              </controlPr>
            </control>
          </mc:Choice>
        </mc:AlternateContent>
        <mc:AlternateContent xmlns:mc="http://schemas.openxmlformats.org/markup-compatibility/2006">
          <mc:Choice Requires="x14">
            <control shapeId="52250" r:id="rId12" name="Check Box 26">
              <controlPr defaultSize="0" autoFill="0" autoLine="0" autoPict="0">
                <anchor moveWithCells="1">
                  <from>
                    <xdr:col>1</xdr:col>
                    <xdr:colOff>1657350</xdr:colOff>
                    <xdr:row>51</xdr:row>
                    <xdr:rowOff>47625</xdr:rowOff>
                  </from>
                  <to>
                    <xdr:col>3</xdr:col>
                    <xdr:colOff>1009650</xdr:colOff>
                    <xdr:row>53</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P66"/>
  <sheetViews>
    <sheetView zoomScaleNormal="100" workbookViewId="0">
      <selection activeCell="H28" sqref="H28"/>
    </sheetView>
  </sheetViews>
  <sheetFormatPr defaultRowHeight="11.25" x14ac:dyDescent="0.2"/>
  <cols>
    <col min="1" max="1" width="2.7109375" style="7" customWidth="1"/>
    <col min="2" max="2" width="3.28515625" style="7" customWidth="1"/>
    <col min="3" max="3" width="3" style="7" customWidth="1"/>
    <col min="4" max="4" width="2.42578125" style="7" customWidth="1"/>
    <col min="5" max="5" width="20.7109375" style="7" customWidth="1"/>
    <col min="6" max="6" width="3.42578125" style="22" customWidth="1"/>
    <col min="7" max="7" width="1.7109375" style="7" customWidth="1"/>
    <col min="8" max="8" width="20.7109375" style="7" customWidth="1"/>
    <col min="9" max="9" width="4.28515625" style="7" customWidth="1"/>
    <col min="10" max="10" width="7" style="7" customWidth="1"/>
    <col min="11" max="11" width="3.85546875" style="22" customWidth="1"/>
    <col min="12" max="12" width="20.7109375" style="7" customWidth="1"/>
    <col min="13" max="13" width="2.7109375" style="7" customWidth="1"/>
    <col min="14" max="14" width="9.140625" style="7"/>
    <col min="15" max="15" width="9.140625" style="7" hidden="1" customWidth="1"/>
    <col min="16" max="16" width="9.140625" style="526" hidden="1" customWidth="1"/>
    <col min="17" max="17" width="0" style="7" hidden="1" customWidth="1"/>
    <col min="18" max="16384" width="9.140625" style="7"/>
  </cols>
  <sheetData>
    <row r="1" spans="1:16" s="10" customFormat="1" ht="15" customHeight="1" x14ac:dyDescent="0.2">
      <c r="A1" s="732" t="str">
        <f>"Section B: "&amp;Submission!C15&amp;" Emissions, Production and  Emissiones Intensity Information"</f>
        <v>Section B:  Emissions, Production and  Emissiones Intensity Information</v>
      </c>
      <c r="B1" s="728"/>
      <c r="C1" s="728"/>
      <c r="D1" s="728"/>
      <c r="E1" s="728"/>
      <c r="F1" s="728"/>
      <c r="G1" s="728"/>
      <c r="H1" s="728"/>
      <c r="I1" s="728"/>
      <c r="J1" s="728"/>
      <c r="K1" s="728"/>
      <c r="L1" s="728"/>
      <c r="M1" s="729"/>
      <c r="N1" s="9"/>
      <c r="O1" s="9"/>
      <c r="P1" s="525"/>
    </row>
    <row r="2" spans="1:16" s="12" customFormat="1" ht="29.25" customHeight="1" x14ac:dyDescent="0.2">
      <c r="A2" s="242"/>
      <c r="B2" s="771" t="s">
        <v>532</v>
      </c>
      <c r="C2" s="771"/>
      <c r="D2" s="771"/>
      <c r="E2" s="771"/>
      <c r="F2" s="771"/>
      <c r="G2" s="771"/>
      <c r="H2" s="771"/>
      <c r="I2" s="771"/>
      <c r="J2" s="771"/>
      <c r="K2" s="771"/>
      <c r="L2" s="771"/>
      <c r="M2" s="58"/>
      <c r="P2" s="502"/>
    </row>
    <row r="3" spans="1:16" s="12" customFormat="1" ht="15" customHeight="1" x14ac:dyDescent="0.2">
      <c r="A3" s="242"/>
      <c r="B3" s="769" t="s">
        <v>105</v>
      </c>
      <c r="C3" s="766"/>
      <c r="D3" s="766"/>
      <c r="E3" s="766"/>
      <c r="F3" s="766"/>
      <c r="G3" s="766"/>
      <c r="H3" s="766"/>
      <c r="I3" s="27"/>
      <c r="J3" s="30"/>
      <c r="K3" s="29"/>
      <c r="L3" s="27"/>
      <c r="M3" s="58"/>
      <c r="P3" s="502"/>
    </row>
    <row r="4" spans="1:16" s="12" customFormat="1" x14ac:dyDescent="0.2">
      <c r="A4" s="23"/>
      <c r="B4" s="27"/>
      <c r="C4" s="27"/>
      <c r="D4" s="27"/>
      <c r="E4" s="27"/>
      <c r="F4" s="29" t="s">
        <v>37</v>
      </c>
      <c r="G4" s="29"/>
      <c r="H4" s="37" t="s">
        <v>101</v>
      </c>
      <c r="I4" s="29"/>
      <c r="J4" s="29" t="s">
        <v>38</v>
      </c>
      <c r="K4" s="29"/>
      <c r="L4" s="564" t="s">
        <v>479</v>
      </c>
      <c r="M4" s="28"/>
      <c r="P4" s="502"/>
    </row>
    <row r="5" spans="1:16" s="12" customFormat="1" ht="12" customHeight="1" x14ac:dyDescent="0.2">
      <c r="A5" s="23"/>
      <c r="B5" s="765" t="s">
        <v>39</v>
      </c>
      <c r="C5" s="765"/>
      <c r="D5" s="765"/>
      <c r="E5" s="765"/>
      <c r="F5" s="467"/>
      <c r="G5" s="27"/>
      <c r="H5" s="720"/>
      <c r="I5" s="52" t="s">
        <v>40</v>
      </c>
      <c r="J5" s="52">
        <f>Submission!I34</f>
        <v>1</v>
      </c>
      <c r="K5" s="29" t="s">
        <v>41</v>
      </c>
      <c r="L5" s="417">
        <f>H5*J5</f>
        <v>0</v>
      </c>
      <c r="M5" s="28"/>
      <c r="P5" s="502" t="b">
        <f>H5=""</f>
        <v>1</v>
      </c>
    </row>
    <row r="6" spans="1:16" s="12" customFormat="1" ht="6" customHeight="1" x14ac:dyDescent="0.2">
      <c r="A6" s="23"/>
      <c r="B6" s="27"/>
      <c r="C6" s="27"/>
      <c r="D6" s="27"/>
      <c r="E6" s="27"/>
      <c r="F6" s="29"/>
      <c r="G6" s="27"/>
      <c r="H6" s="27"/>
      <c r="I6" s="27"/>
      <c r="J6" s="29"/>
      <c r="K6" s="29"/>
      <c r="L6" s="145"/>
      <c r="M6" s="28"/>
      <c r="P6" s="502"/>
    </row>
    <row r="7" spans="1:16" s="12" customFormat="1" ht="12" customHeight="1" x14ac:dyDescent="0.2">
      <c r="A7" s="23"/>
      <c r="B7" s="770" t="s">
        <v>42</v>
      </c>
      <c r="C7" s="770"/>
      <c r="D7" s="770"/>
      <c r="E7" s="770"/>
      <c r="F7" s="467"/>
      <c r="G7" s="27"/>
      <c r="H7" s="144"/>
      <c r="I7" s="52" t="s">
        <v>40</v>
      </c>
      <c r="J7" s="52">
        <f>Submission!I35</f>
        <v>25</v>
      </c>
      <c r="K7" s="29" t="s">
        <v>41</v>
      </c>
      <c r="L7" s="418">
        <f>H7*J7</f>
        <v>0</v>
      </c>
      <c r="M7" s="28"/>
      <c r="P7" s="502" t="b">
        <f>H7=""</f>
        <v>1</v>
      </c>
    </row>
    <row r="8" spans="1:16" s="12" customFormat="1" ht="6" customHeight="1" x14ac:dyDescent="0.2">
      <c r="A8" s="23"/>
      <c r="B8" s="27"/>
      <c r="C8" s="27"/>
      <c r="D8" s="27"/>
      <c r="E8" s="27"/>
      <c r="F8" s="29"/>
      <c r="G8" s="27"/>
      <c r="H8" s="27"/>
      <c r="I8" s="27"/>
      <c r="J8" s="29"/>
      <c r="K8" s="29"/>
      <c r="L8" s="145"/>
      <c r="M8" s="28"/>
      <c r="P8" s="502"/>
    </row>
    <row r="9" spans="1:16" s="12" customFormat="1" ht="12" customHeight="1" x14ac:dyDescent="0.2">
      <c r="A9" s="23"/>
      <c r="B9" s="770" t="s">
        <v>43</v>
      </c>
      <c r="C9" s="770"/>
      <c r="D9" s="770"/>
      <c r="E9" s="770"/>
      <c r="F9" s="467"/>
      <c r="G9" s="27"/>
      <c r="H9" s="144"/>
      <c r="I9" s="52" t="s">
        <v>40</v>
      </c>
      <c r="J9" s="52">
        <f>Submission!I36</f>
        <v>298</v>
      </c>
      <c r="K9" s="29" t="s">
        <v>41</v>
      </c>
      <c r="L9" s="418">
        <f>H9*J9</f>
        <v>0</v>
      </c>
      <c r="M9" s="28"/>
      <c r="P9" s="502" t="b">
        <f>H9=""</f>
        <v>1</v>
      </c>
    </row>
    <row r="10" spans="1:16" s="12" customFormat="1" ht="6" customHeight="1" x14ac:dyDescent="0.2">
      <c r="A10" s="23"/>
      <c r="B10" s="39"/>
      <c r="C10" s="39"/>
      <c r="D10" s="39"/>
      <c r="E10" s="39"/>
      <c r="F10" s="34"/>
      <c r="G10" s="57"/>
      <c r="H10" s="57"/>
      <c r="I10" s="60"/>
      <c r="J10" s="60"/>
      <c r="K10" s="34"/>
      <c r="L10" s="146"/>
      <c r="M10" s="28"/>
      <c r="P10" s="502"/>
    </row>
    <row r="11" spans="1:16" s="12" customFormat="1" ht="15" customHeight="1" x14ac:dyDescent="0.2">
      <c r="A11" s="242"/>
      <c r="B11" s="766" t="s">
        <v>106</v>
      </c>
      <c r="C11" s="766"/>
      <c r="D11" s="766"/>
      <c r="E11" s="766"/>
      <c r="F11" s="766"/>
      <c r="G11" s="766"/>
      <c r="H11" s="766"/>
      <c r="I11" s="27"/>
      <c r="J11" s="37"/>
      <c r="K11" s="29"/>
      <c r="L11" s="145"/>
      <c r="M11" s="58"/>
      <c r="P11" s="502"/>
    </row>
    <row r="12" spans="1:16" s="12" customFormat="1" x14ac:dyDescent="0.2">
      <c r="A12" s="23"/>
      <c r="B12" s="27"/>
      <c r="C12" s="27"/>
      <c r="D12" s="27"/>
      <c r="E12" s="27"/>
      <c r="F12" s="29" t="s">
        <v>37</v>
      </c>
      <c r="G12" s="29"/>
      <c r="H12" s="37" t="s">
        <v>101</v>
      </c>
      <c r="I12" s="29"/>
      <c r="J12" s="29" t="s">
        <v>38</v>
      </c>
      <c r="K12" s="29"/>
      <c r="L12" s="433" t="s">
        <v>479</v>
      </c>
      <c r="M12" s="28"/>
      <c r="P12" s="502"/>
    </row>
    <row r="13" spans="1:16" s="12" customFormat="1" ht="12" customHeight="1" x14ac:dyDescent="0.2">
      <c r="A13" s="23"/>
      <c r="B13" s="765" t="s">
        <v>39</v>
      </c>
      <c r="C13" s="765"/>
      <c r="D13" s="765"/>
      <c r="E13" s="765"/>
      <c r="F13" s="467"/>
      <c r="G13" s="27"/>
      <c r="H13" s="144"/>
      <c r="I13" s="52" t="s">
        <v>40</v>
      </c>
      <c r="J13" s="52">
        <f>J$5</f>
        <v>1</v>
      </c>
      <c r="K13" s="29" t="s">
        <v>41</v>
      </c>
      <c r="L13" s="418">
        <f>H13*J13</f>
        <v>0</v>
      </c>
      <c r="M13" s="28"/>
      <c r="P13" s="502" t="b">
        <f>H13=""</f>
        <v>1</v>
      </c>
    </row>
    <row r="14" spans="1:16" s="12" customFormat="1" ht="6" customHeight="1" x14ac:dyDescent="0.2">
      <c r="A14" s="23"/>
      <c r="B14" s="27"/>
      <c r="C14" s="27"/>
      <c r="D14" s="27"/>
      <c r="E14" s="27"/>
      <c r="F14" s="29"/>
      <c r="G14" s="27"/>
      <c r="H14" s="27"/>
      <c r="I14" s="27"/>
      <c r="J14" s="29"/>
      <c r="K14" s="29"/>
      <c r="L14" s="145"/>
      <c r="M14" s="28"/>
      <c r="P14" s="502"/>
    </row>
    <row r="15" spans="1:16" s="12" customFormat="1" ht="12" customHeight="1" x14ac:dyDescent="0.2">
      <c r="A15" s="23"/>
      <c r="B15" s="770" t="s">
        <v>42</v>
      </c>
      <c r="C15" s="770"/>
      <c r="D15" s="770"/>
      <c r="E15" s="770"/>
      <c r="F15" s="467"/>
      <c r="G15" s="27"/>
      <c r="H15" s="144"/>
      <c r="I15" s="52" t="s">
        <v>40</v>
      </c>
      <c r="J15" s="52">
        <f>J$7</f>
        <v>25</v>
      </c>
      <c r="K15" s="29" t="s">
        <v>41</v>
      </c>
      <c r="L15" s="418">
        <f>H15*J15</f>
        <v>0</v>
      </c>
      <c r="M15" s="28"/>
      <c r="P15" s="502" t="b">
        <f>H15=""</f>
        <v>1</v>
      </c>
    </row>
    <row r="16" spans="1:16" s="12" customFormat="1" ht="6" customHeight="1" x14ac:dyDescent="0.2">
      <c r="A16" s="23"/>
      <c r="B16" s="27"/>
      <c r="C16" s="27"/>
      <c r="D16" s="27"/>
      <c r="E16" s="27"/>
      <c r="F16" s="29"/>
      <c r="G16" s="27"/>
      <c r="H16" s="27"/>
      <c r="I16" s="27"/>
      <c r="J16" s="29"/>
      <c r="K16" s="29"/>
      <c r="L16" s="145"/>
      <c r="M16" s="28"/>
      <c r="P16" s="502"/>
    </row>
    <row r="17" spans="1:16" s="12" customFormat="1" ht="12" customHeight="1" x14ac:dyDescent="0.2">
      <c r="A17" s="23"/>
      <c r="B17" s="770" t="s">
        <v>43</v>
      </c>
      <c r="C17" s="770"/>
      <c r="D17" s="770"/>
      <c r="E17" s="770"/>
      <c r="F17" s="467"/>
      <c r="G17" s="27"/>
      <c r="H17" s="144"/>
      <c r="I17" s="52" t="s">
        <v>40</v>
      </c>
      <c r="J17" s="52">
        <f>J$9</f>
        <v>298</v>
      </c>
      <c r="K17" s="29" t="s">
        <v>41</v>
      </c>
      <c r="L17" s="418">
        <f>H17*J17</f>
        <v>0</v>
      </c>
      <c r="M17" s="28"/>
      <c r="P17" s="502" t="b">
        <f>H17=""</f>
        <v>1</v>
      </c>
    </row>
    <row r="18" spans="1:16" s="12" customFormat="1" ht="6" customHeight="1" x14ac:dyDescent="0.2">
      <c r="A18" s="31"/>
      <c r="B18" s="32"/>
      <c r="C18" s="32"/>
      <c r="D18" s="32"/>
      <c r="E18" s="32"/>
      <c r="F18" s="29"/>
      <c r="G18" s="32"/>
      <c r="H18" s="32"/>
      <c r="I18" s="32"/>
      <c r="J18" s="32"/>
      <c r="K18" s="29"/>
      <c r="L18" s="147"/>
      <c r="M18" s="35"/>
      <c r="P18" s="502"/>
    </row>
    <row r="19" spans="1:16" s="12" customFormat="1" ht="15.6" customHeight="1" x14ac:dyDescent="0.2">
      <c r="A19" s="31"/>
      <c r="B19" s="32"/>
      <c r="C19" s="32"/>
      <c r="D19" s="32"/>
      <c r="E19" s="32"/>
      <c r="F19" s="767" t="s">
        <v>143</v>
      </c>
      <c r="G19" s="768"/>
      <c r="H19" s="768"/>
      <c r="I19" s="768"/>
      <c r="J19" s="768"/>
      <c r="K19" s="768"/>
      <c r="L19" s="419">
        <f>SUM(L17,L15,L13)</f>
        <v>0</v>
      </c>
      <c r="M19" s="35"/>
      <c r="P19" s="502"/>
    </row>
    <row r="20" spans="1:16" s="12" customFormat="1" ht="6" customHeight="1" x14ac:dyDescent="0.2">
      <c r="A20" s="31"/>
      <c r="B20" s="33"/>
      <c r="C20" s="33"/>
      <c r="D20" s="33"/>
      <c r="E20" s="33"/>
      <c r="F20" s="34"/>
      <c r="G20" s="33"/>
      <c r="H20" s="33"/>
      <c r="I20" s="33"/>
      <c r="J20" s="33"/>
      <c r="K20" s="34"/>
      <c r="L20" s="148"/>
      <c r="M20" s="35"/>
      <c r="P20" s="502"/>
    </row>
    <row r="21" spans="1:16" s="12" customFormat="1" ht="15" customHeight="1" x14ac:dyDescent="0.2">
      <c r="A21" s="242"/>
      <c r="B21" s="766" t="s">
        <v>116</v>
      </c>
      <c r="C21" s="766"/>
      <c r="D21" s="766"/>
      <c r="E21" s="766"/>
      <c r="F21" s="766"/>
      <c r="G21" s="766"/>
      <c r="H21" s="766"/>
      <c r="I21" s="27"/>
      <c r="J21" s="30"/>
      <c r="K21" s="29"/>
      <c r="L21" s="145"/>
      <c r="M21" s="58"/>
      <c r="P21" s="502"/>
    </row>
    <row r="22" spans="1:16" s="12" customFormat="1" x14ac:dyDescent="0.2">
      <c r="A22" s="23"/>
      <c r="B22" s="27"/>
      <c r="C22" s="27"/>
      <c r="D22" s="27"/>
      <c r="E22" s="27"/>
      <c r="F22" s="29" t="s">
        <v>37</v>
      </c>
      <c r="G22" s="29"/>
      <c r="H22" s="37" t="s">
        <v>101</v>
      </c>
      <c r="I22" s="29"/>
      <c r="J22" s="29" t="s">
        <v>38</v>
      </c>
      <c r="K22" s="29"/>
      <c r="L22" s="433" t="s">
        <v>479</v>
      </c>
      <c r="M22" s="28"/>
      <c r="P22" s="502"/>
    </row>
    <row r="23" spans="1:16" s="12" customFormat="1" ht="12" customHeight="1" x14ac:dyDescent="0.2">
      <c r="A23" s="23"/>
      <c r="B23" s="765" t="s">
        <v>39</v>
      </c>
      <c r="C23" s="765"/>
      <c r="D23" s="765"/>
      <c r="E23" s="765"/>
      <c r="F23" s="467"/>
      <c r="G23" s="27"/>
      <c r="H23" s="144"/>
      <c r="I23" s="52" t="s">
        <v>40</v>
      </c>
      <c r="J23" s="52">
        <f>J$5</f>
        <v>1</v>
      </c>
      <c r="K23" s="29" t="s">
        <v>41</v>
      </c>
      <c r="L23" s="418">
        <f>H23*J23</f>
        <v>0</v>
      </c>
      <c r="M23" s="28"/>
      <c r="P23" s="502" t="b">
        <f>H23=""</f>
        <v>1</v>
      </c>
    </row>
    <row r="24" spans="1:16" s="12" customFormat="1" ht="6" customHeight="1" x14ac:dyDescent="0.2">
      <c r="A24" s="23"/>
      <c r="B24" s="27"/>
      <c r="C24" s="27"/>
      <c r="D24" s="27"/>
      <c r="E24" s="27"/>
      <c r="F24" s="29"/>
      <c r="G24" s="27"/>
      <c r="H24" s="27"/>
      <c r="I24" s="27"/>
      <c r="J24" s="29"/>
      <c r="K24" s="29"/>
      <c r="L24" s="145"/>
      <c r="M24" s="28"/>
      <c r="P24" s="502"/>
    </row>
    <row r="25" spans="1:16" s="12" customFormat="1" ht="12" customHeight="1" x14ac:dyDescent="0.2">
      <c r="A25" s="23"/>
      <c r="B25" s="770" t="s">
        <v>42</v>
      </c>
      <c r="C25" s="770"/>
      <c r="D25" s="770"/>
      <c r="E25" s="770"/>
      <c r="F25" s="467"/>
      <c r="G25" s="27"/>
      <c r="H25" s="144"/>
      <c r="I25" s="52" t="s">
        <v>40</v>
      </c>
      <c r="J25" s="52">
        <f>J$7</f>
        <v>25</v>
      </c>
      <c r="K25" s="29" t="s">
        <v>41</v>
      </c>
      <c r="L25" s="418">
        <f>H25*J25</f>
        <v>0</v>
      </c>
      <c r="M25" s="28"/>
      <c r="P25" s="502" t="b">
        <f>H25=""</f>
        <v>1</v>
      </c>
    </row>
    <row r="26" spans="1:16" s="12" customFormat="1" ht="6" customHeight="1" x14ac:dyDescent="0.2">
      <c r="A26" s="23"/>
      <c r="B26" s="27"/>
      <c r="C26" s="27"/>
      <c r="D26" s="27"/>
      <c r="E26" s="27"/>
      <c r="F26" s="29"/>
      <c r="G26" s="27"/>
      <c r="H26" s="27"/>
      <c r="I26" s="27"/>
      <c r="J26" s="29"/>
      <c r="K26" s="29"/>
      <c r="L26" s="145"/>
      <c r="M26" s="28"/>
      <c r="P26" s="502"/>
    </row>
    <row r="27" spans="1:16" s="12" customFormat="1" ht="12" customHeight="1" x14ac:dyDescent="0.2">
      <c r="A27" s="23"/>
      <c r="B27" s="770" t="s">
        <v>43</v>
      </c>
      <c r="C27" s="770"/>
      <c r="D27" s="770"/>
      <c r="E27" s="770"/>
      <c r="F27" s="467"/>
      <c r="G27" s="27"/>
      <c r="H27" s="144"/>
      <c r="I27" s="52" t="s">
        <v>40</v>
      </c>
      <c r="J27" s="52">
        <f>J$9</f>
        <v>298</v>
      </c>
      <c r="K27" s="29" t="s">
        <v>41</v>
      </c>
      <c r="L27" s="418">
        <f>H27*J27</f>
        <v>0</v>
      </c>
      <c r="M27" s="28"/>
      <c r="P27" s="502" t="b">
        <f>H27=""</f>
        <v>1</v>
      </c>
    </row>
    <row r="28" spans="1:16" s="12" customFormat="1" ht="6" customHeight="1" x14ac:dyDescent="0.2">
      <c r="A28" s="23"/>
      <c r="B28" s="39"/>
      <c r="C28" s="39"/>
      <c r="D28" s="39"/>
      <c r="E28" s="39"/>
      <c r="F28" s="34"/>
      <c r="G28" s="57"/>
      <c r="H28" s="115"/>
      <c r="I28" s="60"/>
      <c r="J28" s="60"/>
      <c r="K28" s="34"/>
      <c r="L28" s="146"/>
      <c r="M28" s="28"/>
      <c r="P28" s="502"/>
    </row>
    <row r="29" spans="1:16" s="12" customFormat="1" ht="15" customHeight="1" x14ac:dyDescent="0.2">
      <c r="A29" s="242"/>
      <c r="B29" s="769" t="s">
        <v>117</v>
      </c>
      <c r="C29" s="766"/>
      <c r="D29" s="766"/>
      <c r="E29" s="766"/>
      <c r="F29" s="766"/>
      <c r="G29" s="766"/>
      <c r="H29" s="766"/>
      <c r="I29" s="27"/>
      <c r="J29" s="37"/>
      <c r="K29" s="29"/>
      <c r="L29" s="145"/>
      <c r="M29" s="58"/>
      <c r="P29" s="502"/>
    </row>
    <row r="30" spans="1:16" s="12" customFormat="1" x14ac:dyDescent="0.2">
      <c r="A30" s="23"/>
      <c r="B30" s="27"/>
      <c r="C30" s="27"/>
      <c r="D30" s="27"/>
      <c r="E30" s="27"/>
      <c r="F30" s="29" t="s">
        <v>37</v>
      </c>
      <c r="G30" s="29"/>
      <c r="H30" s="37" t="s">
        <v>101</v>
      </c>
      <c r="I30" s="29"/>
      <c r="J30" s="29" t="s">
        <v>38</v>
      </c>
      <c r="K30" s="29"/>
      <c r="L30" s="433" t="s">
        <v>479</v>
      </c>
      <c r="M30" s="28"/>
      <c r="P30" s="502"/>
    </row>
    <row r="31" spans="1:16" s="12" customFormat="1" ht="12" customHeight="1" x14ac:dyDescent="0.2">
      <c r="A31" s="23"/>
      <c r="B31" s="765" t="s">
        <v>39</v>
      </c>
      <c r="C31" s="765"/>
      <c r="D31" s="765"/>
      <c r="E31" s="765"/>
      <c r="F31" s="467"/>
      <c r="G31" s="27"/>
      <c r="H31" s="144"/>
      <c r="I31" s="52" t="s">
        <v>40</v>
      </c>
      <c r="J31" s="52">
        <f>J$5</f>
        <v>1</v>
      </c>
      <c r="K31" s="29" t="s">
        <v>41</v>
      </c>
      <c r="L31" s="418">
        <f>H31*J31</f>
        <v>0</v>
      </c>
      <c r="M31" s="28"/>
      <c r="P31" s="502" t="b">
        <f>H31=""</f>
        <v>1</v>
      </c>
    </row>
    <row r="32" spans="1:16" s="12" customFormat="1" ht="6" customHeight="1" x14ac:dyDescent="0.2">
      <c r="A32" s="23"/>
      <c r="B32" s="27"/>
      <c r="C32" s="27"/>
      <c r="D32" s="27"/>
      <c r="E32" s="27"/>
      <c r="F32" s="29"/>
      <c r="G32" s="27"/>
      <c r="H32" s="27"/>
      <c r="I32" s="27"/>
      <c r="J32" s="29"/>
      <c r="K32" s="29"/>
      <c r="L32" s="145"/>
      <c r="M32" s="28"/>
      <c r="P32" s="502"/>
    </row>
    <row r="33" spans="1:16" s="12" customFormat="1" ht="12" customHeight="1" x14ac:dyDescent="0.2">
      <c r="A33" s="23"/>
      <c r="B33" s="770" t="s">
        <v>42</v>
      </c>
      <c r="C33" s="770"/>
      <c r="D33" s="770"/>
      <c r="E33" s="770"/>
      <c r="F33" s="467"/>
      <c r="G33" s="27"/>
      <c r="H33" s="144"/>
      <c r="I33" s="52" t="s">
        <v>40</v>
      </c>
      <c r="J33" s="52">
        <f>J$7</f>
        <v>25</v>
      </c>
      <c r="K33" s="29" t="s">
        <v>41</v>
      </c>
      <c r="L33" s="418">
        <f>H33*J33</f>
        <v>0</v>
      </c>
      <c r="M33" s="28"/>
      <c r="P33" s="502" t="b">
        <f>H33=""</f>
        <v>1</v>
      </c>
    </row>
    <row r="34" spans="1:16" s="12" customFormat="1" ht="6" customHeight="1" x14ac:dyDescent="0.2">
      <c r="A34" s="23"/>
      <c r="B34" s="27"/>
      <c r="C34" s="27"/>
      <c r="D34" s="27"/>
      <c r="E34" s="27"/>
      <c r="F34" s="29"/>
      <c r="G34" s="27"/>
      <c r="H34" s="27"/>
      <c r="I34" s="27"/>
      <c r="J34" s="29"/>
      <c r="K34" s="29"/>
      <c r="L34" s="145"/>
      <c r="M34" s="28"/>
      <c r="P34" s="502"/>
    </row>
    <row r="35" spans="1:16" s="12" customFormat="1" ht="12" customHeight="1" x14ac:dyDescent="0.2">
      <c r="A35" s="23"/>
      <c r="B35" s="770" t="s">
        <v>43</v>
      </c>
      <c r="C35" s="770"/>
      <c r="D35" s="770"/>
      <c r="E35" s="770"/>
      <c r="F35" s="467"/>
      <c r="G35" s="27"/>
      <c r="H35" s="144"/>
      <c r="I35" s="52" t="s">
        <v>40</v>
      </c>
      <c r="J35" s="52">
        <f>J$9</f>
        <v>298</v>
      </c>
      <c r="K35" s="29" t="s">
        <v>41</v>
      </c>
      <c r="L35" s="418">
        <f>H35*J35</f>
        <v>0</v>
      </c>
      <c r="M35" s="28"/>
      <c r="P35" s="502" t="b">
        <f>H35=""</f>
        <v>1</v>
      </c>
    </row>
    <row r="36" spans="1:16" s="12" customFormat="1" ht="6" customHeight="1" x14ac:dyDescent="0.2">
      <c r="A36" s="31"/>
      <c r="B36" s="33"/>
      <c r="C36" s="33"/>
      <c r="D36" s="33"/>
      <c r="E36" s="33"/>
      <c r="F36" s="34"/>
      <c r="G36" s="33"/>
      <c r="H36" s="33"/>
      <c r="I36" s="33"/>
      <c r="J36" s="34"/>
      <c r="K36" s="34"/>
      <c r="L36" s="148"/>
      <c r="M36" s="35"/>
      <c r="P36" s="502"/>
    </row>
    <row r="37" spans="1:16" s="12" customFormat="1" ht="15" customHeight="1" x14ac:dyDescent="0.2">
      <c r="A37" s="242"/>
      <c r="B37" s="766" t="s">
        <v>295</v>
      </c>
      <c r="C37" s="766"/>
      <c r="D37" s="766"/>
      <c r="E37" s="766"/>
      <c r="F37" s="766"/>
      <c r="G37" s="766"/>
      <c r="H37" s="766"/>
      <c r="I37" s="27"/>
      <c r="J37" s="37"/>
      <c r="K37" s="29"/>
      <c r="L37" s="145"/>
      <c r="M37" s="58"/>
      <c r="P37" s="502"/>
    </row>
    <row r="38" spans="1:16" s="12" customFormat="1" x14ac:dyDescent="0.2">
      <c r="A38" s="23"/>
      <c r="B38" s="27"/>
      <c r="C38" s="27"/>
      <c r="D38" s="27"/>
      <c r="E38" s="27"/>
      <c r="F38" s="29" t="s">
        <v>37</v>
      </c>
      <c r="G38" s="29"/>
      <c r="H38" s="37" t="s">
        <v>101</v>
      </c>
      <c r="I38" s="29"/>
      <c r="J38" s="29" t="s">
        <v>38</v>
      </c>
      <c r="K38" s="29"/>
      <c r="L38" s="433" t="s">
        <v>479</v>
      </c>
      <c r="M38" s="28"/>
      <c r="P38" s="502"/>
    </row>
    <row r="39" spans="1:16" s="12" customFormat="1" ht="12" customHeight="1" x14ac:dyDescent="0.2">
      <c r="A39" s="23"/>
      <c r="B39" s="765" t="s">
        <v>39</v>
      </c>
      <c r="C39" s="765"/>
      <c r="D39" s="765"/>
      <c r="E39" s="765"/>
      <c r="F39" s="467"/>
      <c r="G39" s="27"/>
      <c r="H39" s="144"/>
      <c r="I39" s="52" t="s">
        <v>40</v>
      </c>
      <c r="J39" s="52">
        <f>J$5</f>
        <v>1</v>
      </c>
      <c r="K39" s="29" t="s">
        <v>41</v>
      </c>
      <c r="L39" s="418">
        <f>H39*J39</f>
        <v>0</v>
      </c>
      <c r="M39" s="28"/>
      <c r="P39" s="502" t="b">
        <f>H39=""</f>
        <v>1</v>
      </c>
    </row>
    <row r="40" spans="1:16" s="12" customFormat="1" ht="6" customHeight="1" x14ac:dyDescent="0.2">
      <c r="A40" s="23"/>
      <c r="B40" s="27"/>
      <c r="C40" s="27"/>
      <c r="D40" s="27"/>
      <c r="E40" s="27"/>
      <c r="F40" s="29"/>
      <c r="G40" s="27"/>
      <c r="H40" s="27"/>
      <c r="I40" s="27"/>
      <c r="J40" s="29"/>
      <c r="K40" s="29"/>
      <c r="L40" s="145"/>
      <c r="M40" s="28"/>
      <c r="P40" s="502"/>
    </row>
    <row r="41" spans="1:16" s="12" customFormat="1" ht="12" customHeight="1" x14ac:dyDescent="0.2">
      <c r="A41" s="23"/>
      <c r="B41" s="770" t="s">
        <v>42</v>
      </c>
      <c r="C41" s="770"/>
      <c r="D41" s="770"/>
      <c r="E41" s="770"/>
      <c r="F41" s="467"/>
      <c r="G41" s="27"/>
      <c r="H41" s="144"/>
      <c r="I41" s="52" t="s">
        <v>40</v>
      </c>
      <c r="J41" s="52">
        <f>J$7</f>
        <v>25</v>
      </c>
      <c r="K41" s="29" t="s">
        <v>41</v>
      </c>
      <c r="L41" s="418">
        <f>H41*J41</f>
        <v>0</v>
      </c>
      <c r="M41" s="28"/>
      <c r="P41" s="502" t="b">
        <f>H41=""</f>
        <v>1</v>
      </c>
    </row>
    <row r="42" spans="1:16" s="12" customFormat="1" ht="6" customHeight="1" x14ac:dyDescent="0.2">
      <c r="A42" s="23"/>
      <c r="B42" s="27"/>
      <c r="C42" s="27"/>
      <c r="D42" s="27"/>
      <c r="E42" s="27"/>
      <c r="F42" s="29"/>
      <c r="G42" s="27"/>
      <c r="H42" s="27"/>
      <c r="I42" s="27"/>
      <c r="J42" s="29"/>
      <c r="K42" s="29"/>
      <c r="L42" s="145"/>
      <c r="M42" s="28"/>
      <c r="P42" s="502"/>
    </row>
    <row r="43" spans="1:16" s="12" customFormat="1" ht="12" customHeight="1" x14ac:dyDescent="0.2">
      <c r="A43" s="23"/>
      <c r="B43" s="770" t="s">
        <v>43</v>
      </c>
      <c r="C43" s="770"/>
      <c r="D43" s="770"/>
      <c r="E43" s="770"/>
      <c r="F43" s="467"/>
      <c r="G43" s="27"/>
      <c r="H43" s="144"/>
      <c r="I43" s="52" t="s">
        <v>40</v>
      </c>
      <c r="J43" s="52">
        <f>J$9</f>
        <v>298</v>
      </c>
      <c r="K43" s="29" t="s">
        <v>41</v>
      </c>
      <c r="L43" s="418">
        <f>H43*J43</f>
        <v>0</v>
      </c>
      <c r="M43" s="28"/>
      <c r="P43" s="502" t="b">
        <f>H43=""</f>
        <v>1</v>
      </c>
    </row>
    <row r="44" spans="1:16" ht="6" customHeight="1" x14ac:dyDescent="0.2">
      <c r="A44" s="31"/>
      <c r="B44" s="33"/>
      <c r="C44" s="33"/>
      <c r="D44" s="33"/>
      <c r="E44" s="33"/>
      <c r="F44" s="34"/>
      <c r="G44" s="33"/>
      <c r="H44" s="33"/>
      <c r="I44" s="33"/>
      <c r="J44" s="34"/>
      <c r="K44" s="34"/>
      <c r="L44" s="148"/>
      <c r="M44" s="35"/>
    </row>
    <row r="45" spans="1:16" s="12" customFormat="1" ht="15" customHeight="1" x14ac:dyDescent="0.2">
      <c r="A45" s="242"/>
      <c r="B45" s="766" t="s">
        <v>107</v>
      </c>
      <c r="C45" s="766"/>
      <c r="D45" s="766"/>
      <c r="E45" s="766"/>
      <c r="F45" s="766"/>
      <c r="G45" s="766"/>
      <c r="H45" s="766"/>
      <c r="I45" s="27"/>
      <c r="J45" s="37"/>
      <c r="K45" s="29"/>
      <c r="L45" s="145"/>
      <c r="M45" s="58"/>
      <c r="P45" s="502"/>
    </row>
    <row r="46" spans="1:16" s="12" customFormat="1" x14ac:dyDescent="0.2">
      <c r="A46" s="23"/>
      <c r="B46" s="27"/>
      <c r="C46" s="27"/>
      <c r="D46" s="27"/>
      <c r="E46" s="27"/>
      <c r="F46" s="29" t="s">
        <v>37</v>
      </c>
      <c r="G46" s="29"/>
      <c r="H46" s="37" t="s">
        <v>101</v>
      </c>
      <c r="I46" s="29"/>
      <c r="J46" s="29" t="s">
        <v>38</v>
      </c>
      <c r="K46" s="29"/>
      <c r="L46" s="433" t="s">
        <v>479</v>
      </c>
      <c r="M46" s="28"/>
      <c r="P46" s="502"/>
    </row>
    <row r="47" spans="1:16" s="12" customFormat="1" ht="12" customHeight="1" x14ac:dyDescent="0.2">
      <c r="A47" s="23"/>
      <c r="B47" s="765" t="s">
        <v>39</v>
      </c>
      <c r="C47" s="765"/>
      <c r="D47" s="765"/>
      <c r="E47" s="765"/>
      <c r="F47" s="467"/>
      <c r="G47" s="27"/>
      <c r="H47" s="144"/>
      <c r="I47" s="52" t="s">
        <v>40</v>
      </c>
      <c r="J47" s="52">
        <f>J$5</f>
        <v>1</v>
      </c>
      <c r="K47" s="29" t="s">
        <v>41</v>
      </c>
      <c r="L47" s="418">
        <f>H47*J47</f>
        <v>0</v>
      </c>
      <c r="M47" s="28"/>
      <c r="P47" s="502" t="b">
        <f>H47=""</f>
        <v>1</v>
      </c>
    </row>
    <row r="48" spans="1:16" s="12" customFormat="1" ht="6" customHeight="1" x14ac:dyDescent="0.2">
      <c r="A48" s="23"/>
      <c r="B48" s="27"/>
      <c r="C48" s="27"/>
      <c r="D48" s="27"/>
      <c r="E48" s="27"/>
      <c r="F48" s="29"/>
      <c r="G48" s="27"/>
      <c r="H48" s="27"/>
      <c r="I48" s="27"/>
      <c r="J48" s="29"/>
      <c r="K48" s="29"/>
      <c r="L48" s="145"/>
      <c r="M48" s="28"/>
      <c r="P48" s="502"/>
    </row>
    <row r="49" spans="1:16" s="12" customFormat="1" ht="12" customHeight="1" x14ac:dyDescent="0.2">
      <c r="A49" s="23"/>
      <c r="B49" s="770" t="s">
        <v>42</v>
      </c>
      <c r="C49" s="770"/>
      <c r="D49" s="770"/>
      <c r="E49" s="770"/>
      <c r="F49" s="467"/>
      <c r="G49" s="27"/>
      <c r="H49" s="144"/>
      <c r="I49" s="52" t="s">
        <v>40</v>
      </c>
      <c r="J49" s="52">
        <f>J$7</f>
        <v>25</v>
      </c>
      <c r="K49" s="29" t="s">
        <v>41</v>
      </c>
      <c r="L49" s="418">
        <f>H49*J49</f>
        <v>0</v>
      </c>
      <c r="M49" s="28"/>
      <c r="P49" s="502" t="b">
        <f>H49=""</f>
        <v>1</v>
      </c>
    </row>
    <row r="50" spans="1:16" s="12" customFormat="1" ht="6" customHeight="1" x14ac:dyDescent="0.2">
      <c r="A50" s="23"/>
      <c r="B50" s="27"/>
      <c r="C50" s="27"/>
      <c r="D50" s="27"/>
      <c r="E50" s="27"/>
      <c r="F50" s="29"/>
      <c r="G50" s="27"/>
      <c r="H50" s="27"/>
      <c r="I50" s="27"/>
      <c r="J50" s="29"/>
      <c r="K50" s="29"/>
      <c r="L50" s="145"/>
      <c r="M50" s="28"/>
      <c r="P50" s="502"/>
    </row>
    <row r="51" spans="1:16" s="12" customFormat="1" ht="12" customHeight="1" x14ac:dyDescent="0.2">
      <c r="A51" s="23"/>
      <c r="B51" s="770" t="s">
        <v>43</v>
      </c>
      <c r="C51" s="770"/>
      <c r="D51" s="770"/>
      <c r="E51" s="770"/>
      <c r="F51" s="467"/>
      <c r="G51" s="27"/>
      <c r="H51" s="144"/>
      <c r="I51" s="52" t="s">
        <v>40</v>
      </c>
      <c r="J51" s="52">
        <f>J$9</f>
        <v>298</v>
      </c>
      <c r="K51" s="29" t="s">
        <v>41</v>
      </c>
      <c r="L51" s="418">
        <f>H51*J51</f>
        <v>0</v>
      </c>
      <c r="M51" s="28"/>
      <c r="P51" s="502" t="b">
        <f>H51=""</f>
        <v>1</v>
      </c>
    </row>
    <row r="52" spans="1:16" ht="6" customHeight="1" x14ac:dyDescent="0.2">
      <c r="A52" s="31"/>
      <c r="B52" s="33"/>
      <c r="C52" s="33"/>
      <c r="D52" s="33"/>
      <c r="E52" s="33"/>
      <c r="F52" s="34"/>
      <c r="G52" s="33"/>
      <c r="H52" s="33"/>
      <c r="I52" s="33"/>
      <c r="J52" s="34"/>
      <c r="K52" s="34"/>
      <c r="L52" s="148"/>
      <c r="M52" s="35"/>
    </row>
    <row r="53" spans="1:16" s="12" customFormat="1" ht="15" customHeight="1" x14ac:dyDescent="0.2">
      <c r="A53" s="242"/>
      <c r="B53" s="766" t="s">
        <v>108</v>
      </c>
      <c r="C53" s="766"/>
      <c r="D53" s="766"/>
      <c r="E53" s="766"/>
      <c r="F53" s="766"/>
      <c r="G53" s="766"/>
      <c r="H53" s="766"/>
      <c r="I53" s="27"/>
      <c r="J53" s="37"/>
      <c r="K53" s="29"/>
      <c r="L53" s="145"/>
      <c r="M53" s="58"/>
      <c r="P53" s="502"/>
    </row>
    <row r="54" spans="1:16" s="12" customFormat="1" x14ac:dyDescent="0.2">
      <c r="A54" s="23"/>
      <c r="B54" s="27"/>
      <c r="C54" s="27"/>
      <c r="D54" s="27"/>
      <c r="E54" s="27"/>
      <c r="F54" s="29" t="s">
        <v>37</v>
      </c>
      <c r="G54" s="29"/>
      <c r="H54" s="37" t="s">
        <v>101</v>
      </c>
      <c r="I54" s="29"/>
      <c r="J54" s="29" t="s">
        <v>38</v>
      </c>
      <c r="K54" s="29"/>
      <c r="L54" s="433" t="s">
        <v>479</v>
      </c>
      <c r="M54" s="28"/>
      <c r="P54" s="502"/>
    </row>
    <row r="55" spans="1:16" s="12" customFormat="1" ht="12" customHeight="1" x14ac:dyDescent="0.2">
      <c r="A55" s="23"/>
      <c r="B55" s="765" t="s">
        <v>39</v>
      </c>
      <c r="C55" s="765"/>
      <c r="D55" s="765"/>
      <c r="E55" s="765"/>
      <c r="F55" s="467"/>
      <c r="G55" s="27"/>
      <c r="H55" s="144"/>
      <c r="I55" s="52" t="s">
        <v>40</v>
      </c>
      <c r="J55" s="52">
        <f>J$5</f>
        <v>1</v>
      </c>
      <c r="K55" s="29" t="s">
        <v>41</v>
      </c>
      <c r="L55" s="418">
        <f>H55*J55</f>
        <v>0</v>
      </c>
      <c r="M55" s="28"/>
      <c r="P55" s="502" t="b">
        <f>H55=""</f>
        <v>1</v>
      </c>
    </row>
    <row r="56" spans="1:16" s="12" customFormat="1" ht="6" customHeight="1" x14ac:dyDescent="0.2">
      <c r="A56" s="23"/>
      <c r="B56" s="27"/>
      <c r="C56" s="27"/>
      <c r="D56" s="27"/>
      <c r="E56" s="27"/>
      <c r="F56" s="29"/>
      <c r="G56" s="27"/>
      <c r="H56" s="27"/>
      <c r="I56" s="27"/>
      <c r="J56" s="29"/>
      <c r="K56" s="29"/>
      <c r="L56" s="145"/>
      <c r="M56" s="28"/>
      <c r="P56" s="502"/>
    </row>
    <row r="57" spans="1:16" s="12" customFormat="1" ht="12" customHeight="1" x14ac:dyDescent="0.2">
      <c r="A57" s="23"/>
      <c r="B57" s="770" t="s">
        <v>42</v>
      </c>
      <c r="C57" s="770"/>
      <c r="D57" s="770"/>
      <c r="E57" s="770"/>
      <c r="F57" s="467"/>
      <c r="G57" s="27"/>
      <c r="H57" s="144"/>
      <c r="I57" s="52" t="s">
        <v>40</v>
      </c>
      <c r="J57" s="52">
        <f>J$7</f>
        <v>25</v>
      </c>
      <c r="K57" s="29" t="s">
        <v>41</v>
      </c>
      <c r="L57" s="418">
        <f>H57*J57</f>
        <v>0</v>
      </c>
      <c r="M57" s="28"/>
      <c r="P57" s="502" t="b">
        <f>H57=""</f>
        <v>1</v>
      </c>
    </row>
    <row r="58" spans="1:16" s="12" customFormat="1" ht="6" customHeight="1" x14ac:dyDescent="0.2">
      <c r="A58" s="23"/>
      <c r="B58" s="27"/>
      <c r="C58" s="27"/>
      <c r="D58" s="27"/>
      <c r="E58" s="27"/>
      <c r="F58" s="29"/>
      <c r="G58" s="27"/>
      <c r="H58" s="27"/>
      <c r="I58" s="27"/>
      <c r="J58" s="29"/>
      <c r="K58" s="29"/>
      <c r="L58" s="145"/>
      <c r="M58" s="28"/>
      <c r="P58" s="502"/>
    </row>
    <row r="59" spans="1:16" s="12" customFormat="1" ht="12" customHeight="1" x14ac:dyDescent="0.2">
      <c r="A59" s="23"/>
      <c r="B59" s="770" t="s">
        <v>43</v>
      </c>
      <c r="C59" s="770"/>
      <c r="D59" s="770"/>
      <c r="E59" s="770"/>
      <c r="F59" s="467"/>
      <c r="G59" s="27"/>
      <c r="H59" s="144"/>
      <c r="I59" s="52" t="s">
        <v>40</v>
      </c>
      <c r="J59" s="52">
        <f>J$9</f>
        <v>298</v>
      </c>
      <c r="K59" s="29" t="s">
        <v>41</v>
      </c>
      <c r="L59" s="418">
        <f>H59*J59</f>
        <v>0</v>
      </c>
      <c r="M59" s="28"/>
      <c r="P59" s="502" t="b">
        <f>H59=""</f>
        <v>1</v>
      </c>
    </row>
    <row r="60" spans="1:16" ht="6" customHeight="1" x14ac:dyDescent="0.2">
      <c r="A60" s="31"/>
      <c r="B60" s="33"/>
      <c r="C60" s="33"/>
      <c r="D60" s="33"/>
      <c r="E60" s="33"/>
      <c r="F60" s="34"/>
      <c r="G60" s="33"/>
      <c r="H60" s="33"/>
      <c r="I60" s="33"/>
      <c r="J60" s="34"/>
      <c r="K60" s="34"/>
      <c r="L60" s="148"/>
      <c r="M60" s="35"/>
    </row>
    <row r="61" spans="1:16" s="12" customFormat="1" ht="15" customHeight="1" x14ac:dyDescent="0.2">
      <c r="A61" s="242"/>
      <c r="B61" s="766" t="s">
        <v>268</v>
      </c>
      <c r="C61" s="766"/>
      <c r="D61" s="766"/>
      <c r="E61" s="766"/>
      <c r="F61" s="766"/>
      <c r="G61" s="766"/>
      <c r="H61" s="766"/>
      <c r="I61" s="27"/>
      <c r="J61" s="37"/>
      <c r="K61" s="29"/>
      <c r="L61" s="145"/>
      <c r="M61" s="58"/>
      <c r="P61" s="502"/>
    </row>
    <row r="62" spans="1:16" s="12" customFormat="1" x14ac:dyDescent="0.2">
      <c r="A62" s="23"/>
      <c r="B62" s="27"/>
      <c r="C62" s="27"/>
      <c r="D62" s="27"/>
      <c r="E62" s="27"/>
      <c r="F62" s="29" t="s">
        <v>37</v>
      </c>
      <c r="G62" s="29"/>
      <c r="H62" s="37" t="s">
        <v>101</v>
      </c>
      <c r="I62" s="29"/>
      <c r="J62" s="29" t="s">
        <v>38</v>
      </c>
      <c r="K62" s="29"/>
      <c r="L62" s="433" t="s">
        <v>479</v>
      </c>
      <c r="M62" s="28"/>
      <c r="P62" s="502"/>
    </row>
    <row r="63" spans="1:16" s="12" customFormat="1" ht="12" customHeight="1" x14ac:dyDescent="0.2">
      <c r="A63" s="23"/>
      <c r="B63" s="765" t="s">
        <v>39</v>
      </c>
      <c r="C63" s="765"/>
      <c r="D63" s="765"/>
      <c r="E63" s="765"/>
      <c r="F63" s="467"/>
      <c r="G63" s="27"/>
      <c r="H63" s="144"/>
      <c r="I63" s="52" t="s">
        <v>40</v>
      </c>
      <c r="J63" s="52">
        <f>J5</f>
        <v>1</v>
      </c>
      <c r="K63" s="29" t="s">
        <v>41</v>
      </c>
      <c r="L63" s="418">
        <f>H63*J63</f>
        <v>0</v>
      </c>
      <c r="M63" s="28"/>
      <c r="P63" s="502" t="b">
        <f>H63=""</f>
        <v>1</v>
      </c>
    </row>
    <row r="64" spans="1:16" ht="12.75" x14ac:dyDescent="0.2">
      <c r="A64" s="31"/>
      <c r="B64" s="628"/>
      <c r="C64" s="32"/>
      <c r="D64" s="32"/>
      <c r="E64" s="32"/>
      <c r="F64" s="29"/>
      <c r="G64" s="32"/>
      <c r="H64" s="32"/>
      <c r="I64" s="32"/>
      <c r="J64" s="32"/>
      <c r="K64" s="29"/>
      <c r="L64" s="32"/>
      <c r="M64" s="35"/>
      <c r="P64" s="7"/>
    </row>
    <row r="65" spans="1:16" ht="12" x14ac:dyDescent="0.2">
      <c r="A65" s="31"/>
      <c r="B65" s="644" t="str">
        <f>LEFT(CONCATENATE(Submission!$C$15," - ", 'Section A1'!$B$5),95)</f>
        <v xml:space="preserve"> - </v>
      </c>
      <c r="C65" s="645"/>
      <c r="D65" s="645"/>
      <c r="E65" s="645"/>
      <c r="F65" s="646"/>
      <c r="G65" s="645"/>
      <c r="H65" s="645"/>
      <c r="I65" s="645"/>
      <c r="J65" s="645"/>
      <c r="K65" s="646"/>
      <c r="L65" s="647"/>
      <c r="M65" s="35"/>
      <c r="P65" s="7"/>
    </row>
    <row r="66" spans="1:16" ht="12" thickBot="1" x14ac:dyDescent="0.25">
      <c r="A66" s="40"/>
      <c r="B66" s="41"/>
      <c r="C66" s="41"/>
      <c r="D66" s="41"/>
      <c r="E66" s="41"/>
      <c r="F66" s="42"/>
      <c r="G66" s="41"/>
      <c r="H66" s="41"/>
      <c r="I66" s="41"/>
      <c r="J66" s="41"/>
      <c r="K66" s="42"/>
      <c r="L66" s="41"/>
      <c r="M66" s="43"/>
      <c r="P66" s="7"/>
    </row>
  </sheetData>
  <sheetProtection password="EBAD" sheet="1"/>
  <mergeCells count="33">
    <mergeCell ref="B53:H53"/>
    <mergeCell ref="B35:E35"/>
    <mergeCell ref="B63:E63"/>
    <mergeCell ref="B17:E17"/>
    <mergeCell ref="B21:H21"/>
    <mergeCell ref="B23:E23"/>
    <mergeCell ref="B37:H37"/>
    <mergeCell ref="B25:E25"/>
    <mergeCell ref="B27:E27"/>
    <mergeCell ref="B29:H29"/>
    <mergeCell ref="B31:E31"/>
    <mergeCell ref="B45:H45"/>
    <mergeCell ref="B61:H61"/>
    <mergeCell ref="B57:E57"/>
    <mergeCell ref="B59:E59"/>
    <mergeCell ref="B49:E49"/>
    <mergeCell ref="B51:E51"/>
    <mergeCell ref="B39:E39"/>
    <mergeCell ref="B55:E55"/>
    <mergeCell ref="B11:H11"/>
    <mergeCell ref="B13:E13"/>
    <mergeCell ref="A1:M1"/>
    <mergeCell ref="F19:K19"/>
    <mergeCell ref="B3:H3"/>
    <mergeCell ref="B5:E5"/>
    <mergeCell ref="B7:E7"/>
    <mergeCell ref="B2:L2"/>
    <mergeCell ref="B9:E9"/>
    <mergeCell ref="B47:E47"/>
    <mergeCell ref="B15:E15"/>
    <mergeCell ref="B41:E41"/>
    <mergeCell ref="B43:E43"/>
    <mergeCell ref="B33:E33"/>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34" r:id="rId4" name="Check Box 22">
              <controlPr defaultSize="0" autoFill="0" autoLine="0" autoPict="0">
                <anchor moveWithCells="1">
                  <from>
                    <xdr:col>5</xdr:col>
                    <xdr:colOff>9525</xdr:colOff>
                    <xdr:row>3</xdr:row>
                    <xdr:rowOff>104775</xdr:rowOff>
                  </from>
                  <to>
                    <xdr:col>6</xdr:col>
                    <xdr:colOff>85725</xdr:colOff>
                    <xdr:row>5</xdr:row>
                    <xdr:rowOff>28575</xdr:rowOff>
                  </to>
                </anchor>
              </controlPr>
            </control>
          </mc:Choice>
        </mc:AlternateContent>
        <mc:AlternateContent xmlns:mc="http://schemas.openxmlformats.org/markup-compatibility/2006">
          <mc:Choice Requires="x14">
            <control shapeId="38935" r:id="rId5" name="Check Box 23">
              <controlPr defaultSize="0" autoFill="0" autoLine="0" autoPict="0">
                <anchor moveWithCells="1">
                  <from>
                    <xdr:col>5</xdr:col>
                    <xdr:colOff>9525</xdr:colOff>
                    <xdr:row>5</xdr:row>
                    <xdr:rowOff>38100</xdr:rowOff>
                  </from>
                  <to>
                    <xdr:col>6</xdr:col>
                    <xdr:colOff>85725</xdr:colOff>
                    <xdr:row>7</xdr:row>
                    <xdr:rowOff>28575</xdr:rowOff>
                  </to>
                </anchor>
              </controlPr>
            </control>
          </mc:Choice>
        </mc:AlternateContent>
        <mc:AlternateContent xmlns:mc="http://schemas.openxmlformats.org/markup-compatibility/2006">
          <mc:Choice Requires="x14">
            <control shapeId="38936" r:id="rId6" name="Check Box 24">
              <controlPr defaultSize="0" autoFill="0" autoLine="0" autoPict="0">
                <anchor moveWithCells="1">
                  <from>
                    <xdr:col>5</xdr:col>
                    <xdr:colOff>9525</xdr:colOff>
                    <xdr:row>7</xdr:row>
                    <xdr:rowOff>38100</xdr:rowOff>
                  </from>
                  <to>
                    <xdr:col>6</xdr:col>
                    <xdr:colOff>85725</xdr:colOff>
                    <xdr:row>9</xdr:row>
                    <xdr:rowOff>28575</xdr:rowOff>
                  </to>
                </anchor>
              </controlPr>
            </control>
          </mc:Choice>
        </mc:AlternateContent>
        <mc:AlternateContent xmlns:mc="http://schemas.openxmlformats.org/markup-compatibility/2006">
          <mc:Choice Requires="x14">
            <control shapeId="38937" r:id="rId7" name="Check Box 25">
              <controlPr defaultSize="0" autoFill="0" autoLine="0" autoPict="0">
                <anchor moveWithCells="1">
                  <from>
                    <xdr:col>5</xdr:col>
                    <xdr:colOff>9525</xdr:colOff>
                    <xdr:row>11</xdr:row>
                    <xdr:rowOff>95250</xdr:rowOff>
                  </from>
                  <to>
                    <xdr:col>6</xdr:col>
                    <xdr:colOff>85725</xdr:colOff>
                    <xdr:row>13</xdr:row>
                    <xdr:rowOff>19050</xdr:rowOff>
                  </to>
                </anchor>
              </controlPr>
            </control>
          </mc:Choice>
        </mc:AlternateContent>
        <mc:AlternateContent xmlns:mc="http://schemas.openxmlformats.org/markup-compatibility/2006">
          <mc:Choice Requires="x14">
            <control shapeId="38941" r:id="rId8" name="Check Box 29">
              <controlPr defaultSize="0" autoFill="0" autoLine="0" autoPict="0">
                <anchor moveWithCells="1">
                  <from>
                    <xdr:col>5</xdr:col>
                    <xdr:colOff>9525</xdr:colOff>
                    <xdr:row>13</xdr:row>
                    <xdr:rowOff>38100</xdr:rowOff>
                  </from>
                  <to>
                    <xdr:col>6</xdr:col>
                    <xdr:colOff>85725</xdr:colOff>
                    <xdr:row>15</xdr:row>
                    <xdr:rowOff>28575</xdr:rowOff>
                  </to>
                </anchor>
              </controlPr>
            </control>
          </mc:Choice>
        </mc:AlternateContent>
        <mc:AlternateContent xmlns:mc="http://schemas.openxmlformats.org/markup-compatibility/2006">
          <mc:Choice Requires="x14">
            <control shapeId="38942" r:id="rId9" name="Check Box 30">
              <controlPr defaultSize="0" autoFill="0" autoLine="0" autoPict="0">
                <anchor moveWithCells="1">
                  <from>
                    <xdr:col>5</xdr:col>
                    <xdr:colOff>9525</xdr:colOff>
                    <xdr:row>15</xdr:row>
                    <xdr:rowOff>47625</xdr:rowOff>
                  </from>
                  <to>
                    <xdr:col>6</xdr:col>
                    <xdr:colOff>85725</xdr:colOff>
                    <xdr:row>17</xdr:row>
                    <xdr:rowOff>38100</xdr:rowOff>
                  </to>
                </anchor>
              </controlPr>
            </control>
          </mc:Choice>
        </mc:AlternateContent>
        <mc:AlternateContent xmlns:mc="http://schemas.openxmlformats.org/markup-compatibility/2006">
          <mc:Choice Requires="x14">
            <control shapeId="38943" r:id="rId10" name="Check Box 31">
              <controlPr defaultSize="0" autoFill="0" autoLine="0" autoPict="0">
                <anchor moveWithCells="1">
                  <from>
                    <xdr:col>5</xdr:col>
                    <xdr:colOff>9525</xdr:colOff>
                    <xdr:row>21</xdr:row>
                    <xdr:rowOff>114300</xdr:rowOff>
                  </from>
                  <to>
                    <xdr:col>6</xdr:col>
                    <xdr:colOff>85725</xdr:colOff>
                    <xdr:row>23</xdr:row>
                    <xdr:rowOff>38100</xdr:rowOff>
                  </to>
                </anchor>
              </controlPr>
            </control>
          </mc:Choice>
        </mc:AlternateContent>
        <mc:AlternateContent xmlns:mc="http://schemas.openxmlformats.org/markup-compatibility/2006">
          <mc:Choice Requires="x14">
            <control shapeId="38944" r:id="rId11" name="Check Box 32">
              <controlPr defaultSize="0" autoFill="0" autoLine="0" autoPict="0">
                <anchor moveWithCells="1">
                  <from>
                    <xdr:col>5</xdr:col>
                    <xdr:colOff>9525</xdr:colOff>
                    <xdr:row>23</xdr:row>
                    <xdr:rowOff>47625</xdr:rowOff>
                  </from>
                  <to>
                    <xdr:col>6</xdr:col>
                    <xdr:colOff>85725</xdr:colOff>
                    <xdr:row>25</xdr:row>
                    <xdr:rowOff>38100</xdr:rowOff>
                  </to>
                </anchor>
              </controlPr>
            </control>
          </mc:Choice>
        </mc:AlternateContent>
        <mc:AlternateContent xmlns:mc="http://schemas.openxmlformats.org/markup-compatibility/2006">
          <mc:Choice Requires="x14">
            <control shapeId="38945" r:id="rId12" name="Check Box 33">
              <controlPr defaultSize="0" autoFill="0" autoLine="0" autoPict="0">
                <anchor moveWithCells="1">
                  <from>
                    <xdr:col>5</xdr:col>
                    <xdr:colOff>9525</xdr:colOff>
                    <xdr:row>25</xdr:row>
                    <xdr:rowOff>47625</xdr:rowOff>
                  </from>
                  <to>
                    <xdr:col>6</xdr:col>
                    <xdr:colOff>85725</xdr:colOff>
                    <xdr:row>27</xdr:row>
                    <xdr:rowOff>38100</xdr:rowOff>
                  </to>
                </anchor>
              </controlPr>
            </control>
          </mc:Choice>
        </mc:AlternateContent>
        <mc:AlternateContent xmlns:mc="http://schemas.openxmlformats.org/markup-compatibility/2006">
          <mc:Choice Requires="x14">
            <control shapeId="38946" r:id="rId13" name="Check Box 34">
              <controlPr defaultSize="0" autoFill="0" autoLine="0" autoPict="0">
                <anchor moveWithCells="1">
                  <from>
                    <xdr:col>5</xdr:col>
                    <xdr:colOff>9525</xdr:colOff>
                    <xdr:row>29</xdr:row>
                    <xdr:rowOff>114300</xdr:rowOff>
                  </from>
                  <to>
                    <xdr:col>6</xdr:col>
                    <xdr:colOff>85725</xdr:colOff>
                    <xdr:row>31</xdr:row>
                    <xdr:rowOff>38100</xdr:rowOff>
                  </to>
                </anchor>
              </controlPr>
            </control>
          </mc:Choice>
        </mc:AlternateContent>
        <mc:AlternateContent xmlns:mc="http://schemas.openxmlformats.org/markup-compatibility/2006">
          <mc:Choice Requires="x14">
            <control shapeId="38947" r:id="rId14" name="Check Box 35">
              <controlPr defaultSize="0" autoFill="0" autoLine="0" autoPict="0">
                <anchor moveWithCells="1">
                  <from>
                    <xdr:col>5</xdr:col>
                    <xdr:colOff>9525</xdr:colOff>
                    <xdr:row>31</xdr:row>
                    <xdr:rowOff>47625</xdr:rowOff>
                  </from>
                  <to>
                    <xdr:col>6</xdr:col>
                    <xdr:colOff>85725</xdr:colOff>
                    <xdr:row>33</xdr:row>
                    <xdr:rowOff>38100</xdr:rowOff>
                  </to>
                </anchor>
              </controlPr>
            </control>
          </mc:Choice>
        </mc:AlternateContent>
        <mc:AlternateContent xmlns:mc="http://schemas.openxmlformats.org/markup-compatibility/2006">
          <mc:Choice Requires="x14">
            <control shapeId="38948" r:id="rId15" name="Check Box 36">
              <controlPr defaultSize="0" autoFill="0" autoLine="0" autoPict="0">
                <anchor moveWithCells="1">
                  <from>
                    <xdr:col>5</xdr:col>
                    <xdr:colOff>9525</xdr:colOff>
                    <xdr:row>33</xdr:row>
                    <xdr:rowOff>47625</xdr:rowOff>
                  </from>
                  <to>
                    <xdr:col>6</xdr:col>
                    <xdr:colOff>85725</xdr:colOff>
                    <xdr:row>35</xdr:row>
                    <xdr:rowOff>38100</xdr:rowOff>
                  </to>
                </anchor>
              </controlPr>
            </control>
          </mc:Choice>
        </mc:AlternateContent>
        <mc:AlternateContent xmlns:mc="http://schemas.openxmlformats.org/markup-compatibility/2006">
          <mc:Choice Requires="x14">
            <control shapeId="38949" r:id="rId16" name="Check Box 37">
              <controlPr defaultSize="0" autoFill="0" autoLine="0" autoPict="0">
                <anchor moveWithCells="1">
                  <from>
                    <xdr:col>5</xdr:col>
                    <xdr:colOff>9525</xdr:colOff>
                    <xdr:row>37</xdr:row>
                    <xdr:rowOff>114300</xdr:rowOff>
                  </from>
                  <to>
                    <xdr:col>6</xdr:col>
                    <xdr:colOff>85725</xdr:colOff>
                    <xdr:row>39</xdr:row>
                    <xdr:rowOff>38100</xdr:rowOff>
                  </to>
                </anchor>
              </controlPr>
            </control>
          </mc:Choice>
        </mc:AlternateContent>
        <mc:AlternateContent xmlns:mc="http://schemas.openxmlformats.org/markup-compatibility/2006">
          <mc:Choice Requires="x14">
            <control shapeId="38950" r:id="rId17" name="Check Box 38">
              <controlPr defaultSize="0" autoFill="0" autoLine="0" autoPict="0">
                <anchor moveWithCells="1">
                  <from>
                    <xdr:col>5</xdr:col>
                    <xdr:colOff>9525</xdr:colOff>
                    <xdr:row>39</xdr:row>
                    <xdr:rowOff>47625</xdr:rowOff>
                  </from>
                  <to>
                    <xdr:col>6</xdr:col>
                    <xdr:colOff>85725</xdr:colOff>
                    <xdr:row>41</xdr:row>
                    <xdr:rowOff>38100</xdr:rowOff>
                  </to>
                </anchor>
              </controlPr>
            </control>
          </mc:Choice>
        </mc:AlternateContent>
        <mc:AlternateContent xmlns:mc="http://schemas.openxmlformats.org/markup-compatibility/2006">
          <mc:Choice Requires="x14">
            <control shapeId="38951" r:id="rId18" name="Check Box 39">
              <controlPr defaultSize="0" autoFill="0" autoLine="0" autoPict="0">
                <anchor moveWithCells="1">
                  <from>
                    <xdr:col>5</xdr:col>
                    <xdr:colOff>9525</xdr:colOff>
                    <xdr:row>41</xdr:row>
                    <xdr:rowOff>47625</xdr:rowOff>
                  </from>
                  <to>
                    <xdr:col>6</xdr:col>
                    <xdr:colOff>85725</xdr:colOff>
                    <xdr:row>43</xdr:row>
                    <xdr:rowOff>38100</xdr:rowOff>
                  </to>
                </anchor>
              </controlPr>
            </control>
          </mc:Choice>
        </mc:AlternateContent>
        <mc:AlternateContent xmlns:mc="http://schemas.openxmlformats.org/markup-compatibility/2006">
          <mc:Choice Requires="x14">
            <control shapeId="38952" r:id="rId19" name="Check Box 40">
              <controlPr defaultSize="0" autoFill="0" autoLine="0" autoPict="0">
                <anchor moveWithCells="1">
                  <from>
                    <xdr:col>5</xdr:col>
                    <xdr:colOff>9525</xdr:colOff>
                    <xdr:row>45</xdr:row>
                    <xdr:rowOff>114300</xdr:rowOff>
                  </from>
                  <to>
                    <xdr:col>6</xdr:col>
                    <xdr:colOff>85725</xdr:colOff>
                    <xdr:row>47</xdr:row>
                    <xdr:rowOff>38100</xdr:rowOff>
                  </to>
                </anchor>
              </controlPr>
            </control>
          </mc:Choice>
        </mc:AlternateContent>
        <mc:AlternateContent xmlns:mc="http://schemas.openxmlformats.org/markup-compatibility/2006">
          <mc:Choice Requires="x14">
            <control shapeId="38953" r:id="rId20" name="Check Box 41">
              <controlPr defaultSize="0" autoFill="0" autoLine="0" autoPict="0">
                <anchor moveWithCells="1">
                  <from>
                    <xdr:col>5</xdr:col>
                    <xdr:colOff>9525</xdr:colOff>
                    <xdr:row>47</xdr:row>
                    <xdr:rowOff>47625</xdr:rowOff>
                  </from>
                  <to>
                    <xdr:col>6</xdr:col>
                    <xdr:colOff>85725</xdr:colOff>
                    <xdr:row>49</xdr:row>
                    <xdr:rowOff>38100</xdr:rowOff>
                  </to>
                </anchor>
              </controlPr>
            </control>
          </mc:Choice>
        </mc:AlternateContent>
        <mc:AlternateContent xmlns:mc="http://schemas.openxmlformats.org/markup-compatibility/2006">
          <mc:Choice Requires="x14">
            <control shapeId="38954" r:id="rId21" name="Check Box 42">
              <controlPr defaultSize="0" autoFill="0" autoLine="0" autoPict="0">
                <anchor moveWithCells="1">
                  <from>
                    <xdr:col>5</xdr:col>
                    <xdr:colOff>9525</xdr:colOff>
                    <xdr:row>49</xdr:row>
                    <xdr:rowOff>47625</xdr:rowOff>
                  </from>
                  <to>
                    <xdr:col>6</xdr:col>
                    <xdr:colOff>85725</xdr:colOff>
                    <xdr:row>51</xdr:row>
                    <xdr:rowOff>38100</xdr:rowOff>
                  </to>
                </anchor>
              </controlPr>
            </control>
          </mc:Choice>
        </mc:AlternateContent>
        <mc:AlternateContent xmlns:mc="http://schemas.openxmlformats.org/markup-compatibility/2006">
          <mc:Choice Requires="x14">
            <control shapeId="38955" r:id="rId22" name="Check Box 43">
              <controlPr defaultSize="0" autoFill="0" autoLine="0" autoPict="0">
                <anchor moveWithCells="1">
                  <from>
                    <xdr:col>5</xdr:col>
                    <xdr:colOff>9525</xdr:colOff>
                    <xdr:row>53</xdr:row>
                    <xdr:rowOff>114300</xdr:rowOff>
                  </from>
                  <to>
                    <xdr:col>6</xdr:col>
                    <xdr:colOff>85725</xdr:colOff>
                    <xdr:row>55</xdr:row>
                    <xdr:rowOff>38100</xdr:rowOff>
                  </to>
                </anchor>
              </controlPr>
            </control>
          </mc:Choice>
        </mc:AlternateContent>
        <mc:AlternateContent xmlns:mc="http://schemas.openxmlformats.org/markup-compatibility/2006">
          <mc:Choice Requires="x14">
            <control shapeId="38956" r:id="rId23" name="Check Box 44">
              <controlPr defaultSize="0" autoFill="0" autoLine="0" autoPict="0">
                <anchor moveWithCells="1">
                  <from>
                    <xdr:col>5</xdr:col>
                    <xdr:colOff>9525</xdr:colOff>
                    <xdr:row>55</xdr:row>
                    <xdr:rowOff>47625</xdr:rowOff>
                  </from>
                  <to>
                    <xdr:col>6</xdr:col>
                    <xdr:colOff>85725</xdr:colOff>
                    <xdr:row>57</xdr:row>
                    <xdr:rowOff>38100</xdr:rowOff>
                  </to>
                </anchor>
              </controlPr>
            </control>
          </mc:Choice>
        </mc:AlternateContent>
        <mc:AlternateContent xmlns:mc="http://schemas.openxmlformats.org/markup-compatibility/2006">
          <mc:Choice Requires="x14">
            <control shapeId="38957" r:id="rId24" name="Check Box 45">
              <controlPr defaultSize="0" autoFill="0" autoLine="0" autoPict="0">
                <anchor moveWithCells="1">
                  <from>
                    <xdr:col>5</xdr:col>
                    <xdr:colOff>9525</xdr:colOff>
                    <xdr:row>57</xdr:row>
                    <xdr:rowOff>47625</xdr:rowOff>
                  </from>
                  <to>
                    <xdr:col>6</xdr:col>
                    <xdr:colOff>85725</xdr:colOff>
                    <xdr:row>59</xdr:row>
                    <xdr:rowOff>38100</xdr:rowOff>
                  </to>
                </anchor>
              </controlPr>
            </control>
          </mc:Choice>
        </mc:AlternateContent>
        <mc:AlternateContent xmlns:mc="http://schemas.openxmlformats.org/markup-compatibility/2006">
          <mc:Choice Requires="x14">
            <control shapeId="38958" r:id="rId25" name="Check Box 46">
              <controlPr defaultSize="0" autoFill="0" autoLine="0" autoPict="0">
                <anchor moveWithCells="1">
                  <from>
                    <xdr:col>5</xdr:col>
                    <xdr:colOff>9525</xdr:colOff>
                    <xdr:row>61</xdr:row>
                    <xdr:rowOff>114300</xdr:rowOff>
                  </from>
                  <to>
                    <xdr:col>6</xdr:col>
                    <xdr:colOff>85725</xdr:colOff>
                    <xdr:row>63</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M68"/>
  <sheetViews>
    <sheetView zoomScaleNormal="100" workbookViewId="0">
      <selection activeCell="E74" sqref="E74"/>
    </sheetView>
  </sheetViews>
  <sheetFormatPr defaultRowHeight="11.25" x14ac:dyDescent="0.2"/>
  <cols>
    <col min="1" max="1" width="2.7109375" style="7" customWidth="1"/>
    <col min="2" max="2" width="27.7109375" style="7" customWidth="1"/>
    <col min="3" max="3" width="4.140625" style="22" customWidth="1"/>
    <col min="4" max="4" width="1.7109375" style="7" customWidth="1"/>
    <col min="5" max="5" width="20.7109375" style="7" customWidth="1"/>
    <col min="6" max="6" width="4.28515625" style="7" customWidth="1"/>
    <col min="7" max="7" width="7.140625" style="7" customWidth="1"/>
    <col min="8" max="8" width="4.7109375" style="22" customWidth="1"/>
    <col min="9" max="9" width="20.7109375" style="7" customWidth="1"/>
    <col min="10" max="10" width="2.7109375" style="7" customWidth="1"/>
    <col min="11" max="11" width="9.140625" style="7"/>
    <col min="12" max="12" width="9.140625" style="7" hidden="1" customWidth="1"/>
    <col min="13" max="13" width="9.140625" style="526" hidden="1" customWidth="1"/>
    <col min="14" max="14" width="0" style="7" hidden="1" customWidth="1"/>
    <col min="15" max="16384" width="9.140625" style="7"/>
  </cols>
  <sheetData>
    <row r="1" spans="1:13" s="10" customFormat="1" ht="15" customHeight="1" x14ac:dyDescent="0.2">
      <c r="A1" s="732" t="str">
        <f>"Section B: "&amp;Submission!C15&amp;" Emissions, Production and Emissions Intensity Information"</f>
        <v>Section B:  Emissions, Production and Emissions Intensity Information</v>
      </c>
      <c r="B1" s="728"/>
      <c r="C1" s="728"/>
      <c r="D1" s="728"/>
      <c r="E1" s="728"/>
      <c r="F1" s="728"/>
      <c r="G1" s="728"/>
      <c r="H1" s="728"/>
      <c r="I1" s="728"/>
      <c r="J1" s="729"/>
      <c r="K1" s="9"/>
      <c r="L1" s="9"/>
      <c r="M1" s="525"/>
    </row>
    <row r="2" spans="1:13" s="10" customFormat="1" ht="6" customHeight="1" x14ac:dyDescent="0.2">
      <c r="A2" s="522"/>
      <c r="B2" s="109"/>
      <c r="C2" s="109"/>
      <c r="D2" s="109"/>
      <c r="E2" s="109"/>
      <c r="F2" s="109"/>
      <c r="G2" s="109"/>
      <c r="H2" s="109"/>
      <c r="I2" s="109"/>
      <c r="J2" s="106"/>
      <c r="K2" s="9"/>
      <c r="L2" s="9"/>
      <c r="M2" s="525"/>
    </row>
    <row r="3" spans="1:13" s="4" customFormat="1" ht="15" customHeight="1" x14ac:dyDescent="0.2">
      <c r="A3" s="227"/>
      <c r="B3" s="294" t="s">
        <v>165</v>
      </c>
      <c r="C3" s="149"/>
      <c r="D3" s="149"/>
      <c r="E3" s="149"/>
      <c r="F3" s="149"/>
      <c r="G3" s="149"/>
      <c r="H3" s="25"/>
      <c r="I3" s="25"/>
      <c r="J3" s="73"/>
      <c r="M3" s="524"/>
    </row>
    <row r="4" spans="1:13" s="12" customFormat="1" ht="15" customHeight="1" x14ac:dyDescent="0.2">
      <c r="A4" s="23"/>
      <c r="B4" s="497"/>
      <c r="C4" s="107"/>
      <c r="D4" s="107"/>
      <c r="E4" s="107"/>
      <c r="F4" s="107"/>
      <c r="G4" s="107"/>
      <c r="H4" s="29"/>
      <c r="I4" s="27"/>
      <c r="J4" s="28"/>
      <c r="M4" s="502" t="b">
        <f>(I32=0)</f>
        <v>1</v>
      </c>
    </row>
    <row r="5" spans="1:13" s="12" customFormat="1" ht="12" customHeight="1" x14ac:dyDescent="0.2">
      <c r="A5" s="23"/>
      <c r="B5" s="27"/>
      <c r="C5" s="29" t="s">
        <v>37</v>
      </c>
      <c r="D5" s="29"/>
      <c r="E5" s="37" t="s">
        <v>101</v>
      </c>
      <c r="F5" s="29"/>
      <c r="G5" s="29" t="s">
        <v>38</v>
      </c>
      <c r="H5" s="29"/>
      <c r="I5" s="433" t="s">
        <v>479</v>
      </c>
      <c r="J5" s="28"/>
      <c r="M5" s="502"/>
    </row>
    <row r="6" spans="1:13" s="12" customFormat="1" ht="12" customHeight="1" x14ac:dyDescent="0.25">
      <c r="A6" s="23"/>
      <c r="B6" s="53" t="s">
        <v>44</v>
      </c>
      <c r="C6" s="467"/>
      <c r="D6" s="27"/>
      <c r="E6" s="420"/>
      <c r="F6" s="52" t="s">
        <v>40</v>
      </c>
      <c r="G6" s="52">
        <f>Submission!I37</f>
        <v>14800</v>
      </c>
      <c r="H6" s="29" t="s">
        <v>41</v>
      </c>
      <c r="I6" s="417">
        <f>E6*G6</f>
        <v>0</v>
      </c>
      <c r="J6" s="28"/>
      <c r="M6" s="502" t="b">
        <f>E6=""</f>
        <v>1</v>
      </c>
    </row>
    <row r="7" spans="1:13" s="12" customFormat="1" ht="9.9499999999999993" customHeight="1" x14ac:dyDescent="0.2">
      <c r="A7" s="23"/>
      <c r="B7" s="50"/>
      <c r="C7" s="29"/>
      <c r="D7" s="27"/>
      <c r="E7" s="65"/>
      <c r="F7" s="27"/>
      <c r="G7" s="29"/>
      <c r="H7" s="29"/>
      <c r="I7" s="150"/>
      <c r="J7" s="28"/>
      <c r="M7" s="502"/>
    </row>
    <row r="8" spans="1:13" s="12" customFormat="1" ht="12" customHeight="1" x14ac:dyDescent="0.25">
      <c r="A8" s="23"/>
      <c r="B8" s="53" t="s">
        <v>45</v>
      </c>
      <c r="C8" s="467"/>
      <c r="D8" s="27"/>
      <c r="E8" s="420"/>
      <c r="F8" s="52" t="s">
        <v>40</v>
      </c>
      <c r="G8" s="52">
        <f>Submission!I38</f>
        <v>675</v>
      </c>
      <c r="H8" s="29" t="s">
        <v>41</v>
      </c>
      <c r="I8" s="417">
        <f>E8*G8</f>
        <v>0</v>
      </c>
      <c r="J8" s="28"/>
      <c r="M8" s="502" t="b">
        <f>E8=""</f>
        <v>1</v>
      </c>
    </row>
    <row r="9" spans="1:13" s="12" customFormat="1" ht="9.9499999999999993" customHeight="1" x14ac:dyDescent="0.2">
      <c r="A9" s="23"/>
      <c r="B9" s="50"/>
      <c r="C9" s="29"/>
      <c r="D9" s="27"/>
      <c r="E9" s="27"/>
      <c r="F9" s="27"/>
      <c r="G9" s="29"/>
      <c r="H9" s="29"/>
      <c r="I9" s="150"/>
      <c r="J9" s="28"/>
      <c r="M9" s="502"/>
    </row>
    <row r="10" spans="1:13" ht="12" customHeight="1" x14ac:dyDescent="0.25">
      <c r="A10" s="23"/>
      <c r="B10" s="53" t="s">
        <v>46</v>
      </c>
      <c r="C10" s="467"/>
      <c r="D10" s="27"/>
      <c r="E10" s="420"/>
      <c r="F10" s="52" t="s">
        <v>40</v>
      </c>
      <c r="G10" s="52">
        <f>Submission!I39</f>
        <v>92</v>
      </c>
      <c r="H10" s="29" t="s">
        <v>41</v>
      </c>
      <c r="I10" s="417">
        <f>E10*G10</f>
        <v>0</v>
      </c>
      <c r="J10" s="35"/>
      <c r="M10" s="502" t="b">
        <f>E10=""</f>
        <v>1</v>
      </c>
    </row>
    <row r="11" spans="1:13" ht="9.9499999999999993" customHeight="1" x14ac:dyDescent="0.2">
      <c r="A11" s="23"/>
      <c r="B11" s="50"/>
      <c r="C11" s="29"/>
      <c r="D11" s="27"/>
      <c r="E11" s="27"/>
      <c r="F11" s="27"/>
      <c r="G11" s="29"/>
      <c r="H11" s="29"/>
      <c r="I11" s="150"/>
      <c r="J11" s="35"/>
    </row>
    <row r="12" spans="1:13" ht="12" customHeight="1" x14ac:dyDescent="0.25">
      <c r="A12" s="31"/>
      <c r="B12" s="53" t="s">
        <v>47</v>
      </c>
      <c r="C12" s="467"/>
      <c r="D12" s="27"/>
      <c r="E12" s="420"/>
      <c r="F12" s="52" t="s">
        <v>40</v>
      </c>
      <c r="G12" s="52">
        <f>Submission!I40</f>
        <v>1640</v>
      </c>
      <c r="H12" s="29" t="s">
        <v>41</v>
      </c>
      <c r="I12" s="417">
        <f>E12*G12</f>
        <v>0</v>
      </c>
      <c r="J12" s="35"/>
      <c r="M12" s="502" t="b">
        <f>E12=""</f>
        <v>1</v>
      </c>
    </row>
    <row r="13" spans="1:13" ht="9.9499999999999993" customHeight="1" x14ac:dyDescent="0.2">
      <c r="A13" s="31"/>
      <c r="B13" s="45"/>
      <c r="C13" s="29"/>
      <c r="D13" s="32"/>
      <c r="E13" s="32"/>
      <c r="F13" s="32"/>
      <c r="G13" s="29"/>
      <c r="H13" s="29"/>
      <c r="I13" s="151"/>
      <c r="J13" s="35"/>
    </row>
    <row r="14" spans="1:13" ht="12" customHeight="1" x14ac:dyDescent="0.25">
      <c r="A14" s="31"/>
      <c r="B14" s="53" t="s">
        <v>48</v>
      </c>
      <c r="C14" s="467"/>
      <c r="D14" s="27"/>
      <c r="E14" s="420"/>
      <c r="F14" s="52" t="s">
        <v>40</v>
      </c>
      <c r="G14" s="52">
        <f>Submission!I41</f>
        <v>3500</v>
      </c>
      <c r="H14" s="29" t="s">
        <v>41</v>
      </c>
      <c r="I14" s="417">
        <f>E14*G14</f>
        <v>0</v>
      </c>
      <c r="J14" s="35"/>
      <c r="M14" s="502" t="b">
        <f>E14=""</f>
        <v>1</v>
      </c>
    </row>
    <row r="15" spans="1:13" ht="9.9499999999999993" customHeight="1" x14ac:dyDescent="0.2">
      <c r="A15" s="31"/>
      <c r="B15" s="45"/>
      <c r="C15" s="29"/>
      <c r="D15" s="32"/>
      <c r="E15" s="32"/>
      <c r="F15" s="32"/>
      <c r="G15" s="29"/>
      <c r="H15" s="29"/>
      <c r="I15" s="151"/>
      <c r="J15" s="35"/>
    </row>
    <row r="16" spans="1:13" ht="12" customHeight="1" x14ac:dyDescent="0.25">
      <c r="A16" s="31"/>
      <c r="B16" s="53" t="s">
        <v>49</v>
      </c>
      <c r="C16" s="467"/>
      <c r="D16" s="27"/>
      <c r="E16" s="420"/>
      <c r="F16" s="52" t="s">
        <v>40</v>
      </c>
      <c r="G16" s="52">
        <f>Submission!I42</f>
        <v>1100</v>
      </c>
      <c r="H16" s="29" t="s">
        <v>41</v>
      </c>
      <c r="I16" s="417">
        <f>E16*G16</f>
        <v>0</v>
      </c>
      <c r="J16" s="35"/>
      <c r="M16" s="502" t="b">
        <f>E16=""</f>
        <v>1</v>
      </c>
    </row>
    <row r="17" spans="1:13" ht="9.9499999999999993" customHeight="1" x14ac:dyDescent="0.2">
      <c r="A17" s="31"/>
      <c r="B17" s="45"/>
      <c r="C17" s="29"/>
      <c r="D17" s="32"/>
      <c r="E17" s="32"/>
      <c r="F17" s="32"/>
      <c r="G17" s="29"/>
      <c r="H17" s="29"/>
      <c r="I17" s="151"/>
      <c r="J17" s="35"/>
    </row>
    <row r="18" spans="1:13" ht="12" customHeight="1" x14ac:dyDescent="0.25">
      <c r="A18" s="31"/>
      <c r="B18" s="53" t="s">
        <v>50</v>
      </c>
      <c r="C18" s="467"/>
      <c r="D18" s="27"/>
      <c r="E18" s="420"/>
      <c r="F18" s="52" t="s">
        <v>40</v>
      </c>
      <c r="G18" s="52">
        <f>Submission!I43</f>
        <v>1430</v>
      </c>
      <c r="H18" s="29" t="s">
        <v>41</v>
      </c>
      <c r="I18" s="417">
        <f>E18*G18</f>
        <v>0</v>
      </c>
      <c r="J18" s="35"/>
      <c r="M18" s="502" t="b">
        <f>E18=""</f>
        <v>1</v>
      </c>
    </row>
    <row r="19" spans="1:13" ht="9.9499999999999993" customHeight="1" x14ac:dyDescent="0.2">
      <c r="A19" s="31"/>
      <c r="B19" s="45"/>
      <c r="C19" s="29"/>
      <c r="D19" s="32"/>
      <c r="E19" s="32"/>
      <c r="F19" s="32"/>
      <c r="G19" s="29"/>
      <c r="H19" s="29"/>
      <c r="I19" s="151"/>
      <c r="J19" s="35"/>
    </row>
    <row r="20" spans="1:13" ht="12" customHeight="1" x14ac:dyDescent="0.25">
      <c r="A20" s="31"/>
      <c r="B20" s="53" t="s">
        <v>51</v>
      </c>
      <c r="C20" s="467"/>
      <c r="D20" s="27"/>
      <c r="E20" s="420"/>
      <c r="F20" s="52" t="s">
        <v>40</v>
      </c>
      <c r="G20" s="52">
        <f>Submission!I45</f>
        <v>353</v>
      </c>
      <c r="H20" s="29" t="s">
        <v>41</v>
      </c>
      <c r="I20" s="417">
        <f>E20*G20</f>
        <v>0</v>
      </c>
      <c r="J20" s="35"/>
      <c r="M20" s="502" t="b">
        <f>E20=""</f>
        <v>1</v>
      </c>
    </row>
    <row r="21" spans="1:13" ht="9.9499999999999993" customHeight="1" x14ac:dyDescent="0.2">
      <c r="A21" s="31"/>
      <c r="B21" s="45"/>
      <c r="C21" s="29"/>
      <c r="D21" s="32"/>
      <c r="E21" s="32"/>
      <c r="F21" s="32"/>
      <c r="G21" s="29"/>
      <c r="H21" s="29"/>
      <c r="I21" s="151"/>
      <c r="J21" s="35"/>
    </row>
    <row r="22" spans="1:13" ht="12" customHeight="1" x14ac:dyDescent="0.25">
      <c r="A22" s="31"/>
      <c r="B22" s="53" t="s">
        <v>52</v>
      </c>
      <c r="C22" s="467"/>
      <c r="D22" s="27"/>
      <c r="E22" s="420"/>
      <c r="F22" s="52" t="s">
        <v>40</v>
      </c>
      <c r="G22" s="52">
        <f>Submission!I46</f>
        <v>4470</v>
      </c>
      <c r="H22" s="29" t="s">
        <v>41</v>
      </c>
      <c r="I22" s="417">
        <f>E22*G22</f>
        <v>0</v>
      </c>
      <c r="J22" s="35"/>
      <c r="M22" s="502" t="b">
        <f>E22=""</f>
        <v>1</v>
      </c>
    </row>
    <row r="23" spans="1:13" ht="9.9499999999999993" customHeight="1" x14ac:dyDescent="0.2">
      <c r="A23" s="31"/>
      <c r="B23" s="45"/>
      <c r="C23" s="29"/>
      <c r="D23" s="32"/>
      <c r="E23" s="32"/>
      <c r="F23" s="32"/>
      <c r="G23" s="29"/>
      <c r="H23" s="29"/>
      <c r="I23" s="151"/>
      <c r="J23" s="35"/>
    </row>
    <row r="24" spans="1:13" ht="12" customHeight="1" x14ac:dyDescent="0.25">
      <c r="A24" s="31"/>
      <c r="B24" s="53" t="s">
        <v>53</v>
      </c>
      <c r="C24" s="467"/>
      <c r="D24" s="27"/>
      <c r="E24" s="420"/>
      <c r="F24" s="52" t="s">
        <v>40</v>
      </c>
      <c r="G24" s="52">
        <f>Submission!I44</f>
        <v>124</v>
      </c>
      <c r="H24" s="29" t="s">
        <v>41</v>
      </c>
      <c r="I24" s="417">
        <f>E24*G24</f>
        <v>0</v>
      </c>
      <c r="J24" s="35"/>
      <c r="M24" s="502" t="b">
        <f>E24=""</f>
        <v>1</v>
      </c>
    </row>
    <row r="25" spans="1:13" ht="9.9499999999999993" customHeight="1" x14ac:dyDescent="0.2">
      <c r="A25" s="31"/>
      <c r="B25" s="45"/>
      <c r="C25" s="29"/>
      <c r="D25" s="32"/>
      <c r="E25" s="38"/>
      <c r="F25" s="32"/>
      <c r="G25" s="29"/>
      <c r="H25" s="29"/>
      <c r="I25" s="151"/>
      <c r="J25" s="35"/>
    </row>
    <row r="26" spans="1:13" ht="12" customHeight="1" x14ac:dyDescent="0.25">
      <c r="A26" s="31"/>
      <c r="B26" s="53" t="s">
        <v>54</v>
      </c>
      <c r="C26" s="467"/>
      <c r="D26" s="27"/>
      <c r="E26" s="420"/>
      <c r="F26" s="52" t="s">
        <v>40</v>
      </c>
      <c r="G26" s="52">
        <f>Submission!I47</f>
        <v>3220</v>
      </c>
      <c r="H26" s="29" t="s">
        <v>41</v>
      </c>
      <c r="I26" s="417">
        <f>E26*G26</f>
        <v>0</v>
      </c>
      <c r="J26" s="35"/>
      <c r="M26" s="502" t="b">
        <f>E26=""</f>
        <v>1</v>
      </c>
    </row>
    <row r="27" spans="1:13" ht="9.9499999999999993" customHeight="1" x14ac:dyDescent="0.2">
      <c r="A27" s="31"/>
      <c r="B27" s="45"/>
      <c r="C27" s="29"/>
      <c r="D27" s="32"/>
      <c r="E27" s="32"/>
      <c r="F27" s="32"/>
      <c r="G27" s="29"/>
      <c r="H27" s="29"/>
      <c r="I27" s="151"/>
      <c r="J27" s="35"/>
    </row>
    <row r="28" spans="1:13" ht="12" customHeight="1" x14ac:dyDescent="0.25">
      <c r="A28" s="31"/>
      <c r="B28" s="53" t="s">
        <v>55</v>
      </c>
      <c r="C28" s="467"/>
      <c r="D28" s="27"/>
      <c r="E28" s="420"/>
      <c r="F28" s="52" t="s">
        <v>40</v>
      </c>
      <c r="G28" s="52">
        <f>Submission!I48</f>
        <v>9810</v>
      </c>
      <c r="H28" s="29" t="s">
        <v>41</v>
      </c>
      <c r="I28" s="417">
        <f>E28*G28</f>
        <v>0</v>
      </c>
      <c r="J28" s="35"/>
      <c r="M28" s="502" t="b">
        <f>E28=""</f>
        <v>1</v>
      </c>
    </row>
    <row r="29" spans="1:13" ht="9.9499999999999993" customHeight="1" x14ac:dyDescent="0.2">
      <c r="A29" s="31"/>
      <c r="B29" s="45"/>
      <c r="C29" s="29"/>
      <c r="D29" s="32"/>
      <c r="E29" s="38"/>
      <c r="F29" s="32"/>
      <c r="G29" s="29"/>
      <c r="H29" s="29"/>
      <c r="I29" s="151"/>
      <c r="J29" s="35"/>
    </row>
    <row r="30" spans="1:13" ht="12" customHeight="1" x14ac:dyDescent="0.25">
      <c r="A30" s="31"/>
      <c r="B30" s="53" t="s">
        <v>56</v>
      </c>
      <c r="C30" s="467"/>
      <c r="D30" s="27"/>
      <c r="E30" s="420"/>
      <c r="F30" s="52" t="s">
        <v>40</v>
      </c>
      <c r="G30" s="52">
        <f>Submission!I49</f>
        <v>693</v>
      </c>
      <c r="H30" s="29" t="s">
        <v>41</v>
      </c>
      <c r="I30" s="417">
        <f>E30*G30</f>
        <v>0</v>
      </c>
      <c r="J30" s="35"/>
      <c r="M30" s="502" t="b">
        <f>E30=""</f>
        <v>1</v>
      </c>
    </row>
    <row r="31" spans="1:13" ht="9.9499999999999993" customHeight="1" x14ac:dyDescent="0.2">
      <c r="A31" s="31"/>
      <c r="B31" s="32"/>
      <c r="C31" s="29"/>
      <c r="D31" s="32"/>
      <c r="E31" s="32"/>
      <c r="F31" s="32"/>
      <c r="G31" s="29"/>
      <c r="H31" s="29"/>
      <c r="I31" s="151"/>
      <c r="J31" s="35"/>
    </row>
    <row r="32" spans="1:13" ht="12" customHeight="1" x14ac:dyDescent="0.2">
      <c r="A32" s="31"/>
      <c r="B32" s="32"/>
      <c r="C32" s="774" t="s">
        <v>171</v>
      </c>
      <c r="D32" s="768"/>
      <c r="E32" s="768"/>
      <c r="F32" s="768"/>
      <c r="G32" s="768"/>
      <c r="H32" s="768"/>
      <c r="I32" s="417">
        <f>SUM(I30,I28,I26,I24,I22,I20,I18,I16,I14,I12,I10,I8,I6)</f>
        <v>0</v>
      </c>
      <c r="J32" s="35"/>
    </row>
    <row r="33" spans="1:13" ht="9.9499999999999993" customHeight="1" x14ac:dyDescent="0.2">
      <c r="A33" s="31"/>
      <c r="B33" s="33"/>
      <c r="C33" s="70"/>
      <c r="D33" s="109"/>
      <c r="E33" s="109"/>
      <c r="F33" s="109"/>
      <c r="G33" s="109"/>
      <c r="H33" s="109"/>
      <c r="I33" s="61"/>
      <c r="J33" s="35"/>
    </row>
    <row r="34" spans="1:13" s="12" customFormat="1" ht="12" customHeight="1" x14ac:dyDescent="0.2">
      <c r="A34" s="23"/>
      <c r="B34" s="772" t="s">
        <v>182</v>
      </c>
      <c r="C34" s="773"/>
      <c r="D34" s="773"/>
      <c r="E34" s="773"/>
      <c r="F34" s="773"/>
      <c r="G34" s="27"/>
      <c r="H34" s="29"/>
      <c r="I34" s="27"/>
      <c r="J34" s="28"/>
      <c r="M34" s="502"/>
    </row>
    <row r="35" spans="1:13" s="12" customFormat="1" ht="9.9499999999999993" customHeight="1" x14ac:dyDescent="0.2">
      <c r="A35" s="23"/>
      <c r="B35" s="63"/>
      <c r="C35" s="107"/>
      <c r="D35" s="107"/>
      <c r="E35" s="107"/>
      <c r="F35" s="107"/>
      <c r="G35" s="27"/>
      <c r="H35" s="29"/>
      <c r="I35" s="27"/>
      <c r="J35" s="28"/>
      <c r="M35" s="502"/>
    </row>
    <row r="36" spans="1:13" s="12" customFormat="1" ht="12" customHeight="1" x14ac:dyDescent="0.2">
      <c r="A36" s="23"/>
      <c r="B36" s="497"/>
      <c r="C36" s="107"/>
      <c r="D36" s="107"/>
      <c r="E36" s="107"/>
      <c r="F36" s="107"/>
      <c r="G36" s="107"/>
      <c r="H36" s="29"/>
      <c r="I36" s="27"/>
      <c r="J36" s="28"/>
      <c r="M36" s="502" t="b">
        <f>(I64=0)</f>
        <v>1</v>
      </c>
    </row>
    <row r="37" spans="1:13" s="12" customFormat="1" ht="12" customHeight="1" x14ac:dyDescent="0.2">
      <c r="A37" s="23"/>
      <c r="B37" s="27"/>
      <c r="C37" s="29" t="s">
        <v>37</v>
      </c>
      <c r="D37" s="29"/>
      <c r="E37" s="37" t="s">
        <v>101</v>
      </c>
      <c r="F37" s="29"/>
      <c r="G37" s="29" t="s">
        <v>38</v>
      </c>
      <c r="H37" s="29"/>
      <c r="I37" s="433" t="s">
        <v>479</v>
      </c>
      <c r="J37" s="28"/>
      <c r="M37" s="502"/>
    </row>
    <row r="38" spans="1:13" s="12" customFormat="1" ht="12" customHeight="1" x14ac:dyDescent="0.25">
      <c r="A38" s="23"/>
      <c r="B38" s="53" t="s">
        <v>44</v>
      </c>
      <c r="C38" s="467"/>
      <c r="D38" s="27"/>
      <c r="E38" s="420"/>
      <c r="F38" s="52" t="s">
        <v>40</v>
      </c>
      <c r="G38" s="52">
        <f>G6</f>
        <v>14800</v>
      </c>
      <c r="H38" s="29" t="s">
        <v>41</v>
      </c>
      <c r="I38" s="417">
        <f>E38*G38</f>
        <v>0</v>
      </c>
      <c r="J38" s="28"/>
      <c r="M38" s="502" t="b">
        <f>E38=""</f>
        <v>1</v>
      </c>
    </row>
    <row r="39" spans="1:13" s="12" customFormat="1" ht="9.9499999999999993" customHeight="1" x14ac:dyDescent="0.2">
      <c r="A39" s="23"/>
      <c r="B39" s="50"/>
      <c r="C39" s="29"/>
      <c r="D39" s="27"/>
      <c r="E39" s="65"/>
      <c r="F39" s="27"/>
      <c r="G39" s="29"/>
      <c r="H39" s="29"/>
      <c r="I39" s="150"/>
      <c r="J39" s="28"/>
      <c r="M39" s="502"/>
    </row>
    <row r="40" spans="1:13" s="12" customFormat="1" ht="12" customHeight="1" x14ac:dyDescent="0.25">
      <c r="A40" s="23"/>
      <c r="B40" s="53" t="s">
        <v>45</v>
      </c>
      <c r="C40" s="467"/>
      <c r="D40" s="27"/>
      <c r="E40" s="420"/>
      <c r="F40" s="52" t="s">
        <v>40</v>
      </c>
      <c r="G40" s="52">
        <f>G8</f>
        <v>675</v>
      </c>
      <c r="H40" s="29" t="s">
        <v>41</v>
      </c>
      <c r="I40" s="417">
        <f>E40*G40</f>
        <v>0</v>
      </c>
      <c r="J40" s="28"/>
      <c r="M40" s="502" t="b">
        <f>E40=""</f>
        <v>1</v>
      </c>
    </row>
    <row r="41" spans="1:13" s="12" customFormat="1" ht="9.9499999999999993" customHeight="1" x14ac:dyDescent="0.2">
      <c r="A41" s="23"/>
      <c r="B41" s="50"/>
      <c r="C41" s="29"/>
      <c r="D41" s="27"/>
      <c r="E41" s="27"/>
      <c r="F41" s="27"/>
      <c r="G41" s="29"/>
      <c r="H41" s="29"/>
      <c r="I41" s="150"/>
      <c r="J41" s="28"/>
      <c r="M41" s="526"/>
    </row>
    <row r="42" spans="1:13" ht="12" customHeight="1" x14ac:dyDescent="0.25">
      <c r="A42" s="23"/>
      <c r="B42" s="53" t="s">
        <v>46</v>
      </c>
      <c r="C42" s="467"/>
      <c r="D42" s="27"/>
      <c r="E42" s="420"/>
      <c r="F42" s="52" t="s">
        <v>40</v>
      </c>
      <c r="G42" s="52">
        <f>G10</f>
        <v>92</v>
      </c>
      <c r="H42" s="29" t="s">
        <v>41</v>
      </c>
      <c r="I42" s="417">
        <f>E42*G42</f>
        <v>0</v>
      </c>
      <c r="J42" s="35"/>
      <c r="M42" s="502" t="b">
        <f>E42=""</f>
        <v>1</v>
      </c>
    </row>
    <row r="43" spans="1:13" ht="9.9499999999999993" customHeight="1" x14ac:dyDescent="0.2">
      <c r="A43" s="23"/>
      <c r="B43" s="50"/>
      <c r="C43" s="29"/>
      <c r="D43" s="27"/>
      <c r="E43" s="27"/>
      <c r="F43" s="27"/>
      <c r="G43" s="29"/>
      <c r="H43" s="29"/>
      <c r="I43" s="150"/>
      <c r="J43" s="35"/>
    </row>
    <row r="44" spans="1:13" ht="12" customHeight="1" x14ac:dyDescent="0.25">
      <c r="A44" s="31"/>
      <c r="B44" s="53" t="s">
        <v>47</v>
      </c>
      <c r="C44" s="467"/>
      <c r="D44" s="27"/>
      <c r="E44" s="420"/>
      <c r="F44" s="52" t="s">
        <v>40</v>
      </c>
      <c r="G44" s="52">
        <f>G12</f>
        <v>1640</v>
      </c>
      <c r="H44" s="29" t="s">
        <v>41</v>
      </c>
      <c r="I44" s="417">
        <f>E44*G44</f>
        <v>0</v>
      </c>
      <c r="J44" s="35"/>
      <c r="M44" s="502" t="b">
        <f>E44=""</f>
        <v>1</v>
      </c>
    </row>
    <row r="45" spans="1:13" ht="9.9499999999999993" customHeight="1" x14ac:dyDescent="0.2">
      <c r="A45" s="31"/>
      <c r="B45" s="45"/>
      <c r="C45" s="29"/>
      <c r="D45" s="32"/>
      <c r="E45" s="32"/>
      <c r="F45" s="32"/>
      <c r="G45" s="29"/>
      <c r="H45" s="29"/>
      <c r="I45" s="151"/>
      <c r="J45" s="35"/>
    </row>
    <row r="46" spans="1:13" ht="12" customHeight="1" x14ac:dyDescent="0.25">
      <c r="A46" s="31"/>
      <c r="B46" s="53" t="s">
        <v>48</v>
      </c>
      <c r="C46" s="467"/>
      <c r="D46" s="27"/>
      <c r="E46" s="420"/>
      <c r="F46" s="52" t="s">
        <v>40</v>
      </c>
      <c r="G46" s="52">
        <f>G14</f>
        <v>3500</v>
      </c>
      <c r="H46" s="29" t="s">
        <v>41</v>
      </c>
      <c r="I46" s="417">
        <f>E46*G46</f>
        <v>0</v>
      </c>
      <c r="J46" s="35"/>
      <c r="M46" s="502" t="b">
        <f>E46=""</f>
        <v>1</v>
      </c>
    </row>
    <row r="47" spans="1:13" ht="9.9499999999999993" customHeight="1" x14ac:dyDescent="0.2">
      <c r="A47" s="31"/>
      <c r="B47" s="45"/>
      <c r="C47" s="29"/>
      <c r="D47" s="32"/>
      <c r="E47" s="32"/>
      <c r="F47" s="32"/>
      <c r="G47" s="29"/>
      <c r="H47" s="29"/>
      <c r="I47" s="151"/>
      <c r="J47" s="35"/>
    </row>
    <row r="48" spans="1:13" ht="12" customHeight="1" x14ac:dyDescent="0.25">
      <c r="A48" s="31"/>
      <c r="B48" s="53" t="s">
        <v>49</v>
      </c>
      <c r="C48" s="467"/>
      <c r="D48" s="27"/>
      <c r="E48" s="420"/>
      <c r="F48" s="52" t="s">
        <v>40</v>
      </c>
      <c r="G48" s="52">
        <f>G16</f>
        <v>1100</v>
      </c>
      <c r="H48" s="29" t="s">
        <v>41</v>
      </c>
      <c r="I48" s="417">
        <f>E48*G48</f>
        <v>0</v>
      </c>
      <c r="J48" s="35"/>
      <c r="M48" s="502" t="b">
        <f>E48=""</f>
        <v>1</v>
      </c>
    </row>
    <row r="49" spans="1:13" ht="9.9499999999999993" customHeight="1" x14ac:dyDescent="0.2">
      <c r="A49" s="31"/>
      <c r="B49" s="45"/>
      <c r="C49" s="29"/>
      <c r="D49" s="32"/>
      <c r="E49" s="32"/>
      <c r="F49" s="32"/>
      <c r="G49" s="29"/>
      <c r="H49" s="29"/>
      <c r="I49" s="151"/>
      <c r="J49" s="35"/>
    </row>
    <row r="50" spans="1:13" ht="12" customHeight="1" x14ac:dyDescent="0.25">
      <c r="A50" s="31"/>
      <c r="B50" s="53" t="s">
        <v>50</v>
      </c>
      <c r="C50" s="467"/>
      <c r="D50" s="27"/>
      <c r="E50" s="420"/>
      <c r="F50" s="52" t="s">
        <v>40</v>
      </c>
      <c r="G50" s="52">
        <f>G18</f>
        <v>1430</v>
      </c>
      <c r="H50" s="29" t="s">
        <v>41</v>
      </c>
      <c r="I50" s="417">
        <f>E50*G50</f>
        <v>0</v>
      </c>
      <c r="J50" s="35"/>
      <c r="M50" s="502" t="b">
        <f>E50=""</f>
        <v>1</v>
      </c>
    </row>
    <row r="51" spans="1:13" ht="9.9499999999999993" customHeight="1" x14ac:dyDescent="0.2">
      <c r="A51" s="31"/>
      <c r="B51" s="45"/>
      <c r="C51" s="29"/>
      <c r="D51" s="32"/>
      <c r="E51" s="32"/>
      <c r="F51" s="32"/>
      <c r="G51" s="29"/>
      <c r="H51" s="29"/>
      <c r="I51" s="151"/>
      <c r="J51" s="35"/>
    </row>
    <row r="52" spans="1:13" ht="12" customHeight="1" x14ac:dyDescent="0.25">
      <c r="A52" s="31"/>
      <c r="B52" s="53" t="s">
        <v>51</v>
      </c>
      <c r="C52" s="467"/>
      <c r="D52" s="27"/>
      <c r="E52" s="420"/>
      <c r="F52" s="52" t="s">
        <v>40</v>
      </c>
      <c r="G52" s="52">
        <f>G20</f>
        <v>353</v>
      </c>
      <c r="H52" s="29" t="s">
        <v>41</v>
      </c>
      <c r="I52" s="417">
        <f>E52*G52</f>
        <v>0</v>
      </c>
      <c r="J52" s="35"/>
      <c r="M52" s="502" t="b">
        <f>E52=""</f>
        <v>1</v>
      </c>
    </row>
    <row r="53" spans="1:13" ht="9.9499999999999993" customHeight="1" x14ac:dyDescent="0.2">
      <c r="A53" s="31"/>
      <c r="B53" s="45"/>
      <c r="C53" s="29"/>
      <c r="D53" s="32"/>
      <c r="E53" s="32"/>
      <c r="F53" s="32"/>
      <c r="G53" s="29"/>
      <c r="H53" s="29"/>
      <c r="I53" s="151"/>
      <c r="J53" s="35"/>
    </row>
    <row r="54" spans="1:13" ht="12" customHeight="1" x14ac:dyDescent="0.25">
      <c r="A54" s="31"/>
      <c r="B54" s="53" t="s">
        <v>52</v>
      </c>
      <c r="C54" s="467"/>
      <c r="D54" s="27"/>
      <c r="E54" s="420"/>
      <c r="F54" s="52" t="s">
        <v>40</v>
      </c>
      <c r="G54" s="52">
        <f>G22</f>
        <v>4470</v>
      </c>
      <c r="H54" s="29" t="s">
        <v>41</v>
      </c>
      <c r="I54" s="417">
        <f>E54*G54</f>
        <v>0</v>
      </c>
      <c r="J54" s="35"/>
      <c r="M54" s="502" t="b">
        <f>E54=""</f>
        <v>1</v>
      </c>
    </row>
    <row r="55" spans="1:13" ht="9.9499999999999993" customHeight="1" x14ac:dyDescent="0.2">
      <c r="A55" s="31"/>
      <c r="B55" s="45"/>
      <c r="C55" s="29"/>
      <c r="D55" s="32"/>
      <c r="E55" s="32"/>
      <c r="F55" s="32"/>
      <c r="G55" s="29"/>
      <c r="H55" s="29"/>
      <c r="I55" s="151"/>
      <c r="J55" s="35"/>
    </row>
    <row r="56" spans="1:13" ht="12" customHeight="1" x14ac:dyDescent="0.25">
      <c r="A56" s="31"/>
      <c r="B56" s="53" t="s">
        <v>53</v>
      </c>
      <c r="C56" s="467"/>
      <c r="D56" s="27"/>
      <c r="E56" s="420"/>
      <c r="F56" s="52" t="s">
        <v>40</v>
      </c>
      <c r="G56" s="52">
        <f>G24</f>
        <v>124</v>
      </c>
      <c r="H56" s="29" t="s">
        <v>41</v>
      </c>
      <c r="I56" s="417">
        <f>E56*G56</f>
        <v>0</v>
      </c>
      <c r="J56" s="35"/>
      <c r="M56" s="502" t="b">
        <f>E56=""</f>
        <v>1</v>
      </c>
    </row>
    <row r="57" spans="1:13" ht="9.9499999999999993" customHeight="1" x14ac:dyDescent="0.2">
      <c r="A57" s="31"/>
      <c r="B57" s="45"/>
      <c r="C57" s="29"/>
      <c r="D57" s="32"/>
      <c r="E57" s="38"/>
      <c r="F57" s="32"/>
      <c r="G57" s="29"/>
      <c r="H57" s="29"/>
      <c r="I57" s="151"/>
      <c r="J57" s="35"/>
    </row>
    <row r="58" spans="1:13" ht="12" customHeight="1" x14ac:dyDescent="0.25">
      <c r="A58" s="31"/>
      <c r="B58" s="53" t="s">
        <v>54</v>
      </c>
      <c r="C58" s="467"/>
      <c r="D58" s="27"/>
      <c r="E58" s="420"/>
      <c r="F58" s="52" t="s">
        <v>40</v>
      </c>
      <c r="G58" s="52">
        <f>G26</f>
        <v>3220</v>
      </c>
      <c r="H58" s="29" t="s">
        <v>41</v>
      </c>
      <c r="I58" s="417">
        <f>E58*G58</f>
        <v>0</v>
      </c>
      <c r="J58" s="35"/>
      <c r="M58" s="502" t="b">
        <f>E58=""</f>
        <v>1</v>
      </c>
    </row>
    <row r="59" spans="1:13" ht="9.9499999999999993" customHeight="1" x14ac:dyDescent="0.2">
      <c r="A59" s="31"/>
      <c r="B59" s="45"/>
      <c r="C59" s="29"/>
      <c r="D59" s="32"/>
      <c r="E59" s="32"/>
      <c r="F59" s="32"/>
      <c r="G59" s="29"/>
      <c r="H59" s="29"/>
      <c r="I59" s="151"/>
      <c r="J59" s="35"/>
    </row>
    <row r="60" spans="1:13" ht="12" customHeight="1" x14ac:dyDescent="0.25">
      <c r="A60" s="31"/>
      <c r="B60" s="53" t="s">
        <v>55</v>
      </c>
      <c r="C60" s="467"/>
      <c r="D60" s="27"/>
      <c r="E60" s="420"/>
      <c r="F60" s="52" t="s">
        <v>40</v>
      </c>
      <c r="G60" s="52">
        <f>G28</f>
        <v>9810</v>
      </c>
      <c r="H60" s="29" t="s">
        <v>41</v>
      </c>
      <c r="I60" s="417">
        <f>E60*G60</f>
        <v>0</v>
      </c>
      <c r="J60" s="35"/>
      <c r="M60" s="502" t="b">
        <f>E60=""</f>
        <v>1</v>
      </c>
    </row>
    <row r="61" spans="1:13" ht="9.9499999999999993" customHeight="1" x14ac:dyDescent="0.2">
      <c r="A61" s="31"/>
      <c r="B61" s="45"/>
      <c r="C61" s="29"/>
      <c r="D61" s="32"/>
      <c r="E61" s="38"/>
      <c r="F61" s="32"/>
      <c r="G61" s="29"/>
      <c r="H61" s="29"/>
      <c r="I61" s="151"/>
      <c r="J61" s="35"/>
    </row>
    <row r="62" spans="1:13" ht="12" customHeight="1" x14ac:dyDescent="0.25">
      <c r="A62" s="31"/>
      <c r="B62" s="53" t="s">
        <v>56</v>
      </c>
      <c r="C62" s="467"/>
      <c r="D62" s="27"/>
      <c r="E62" s="420"/>
      <c r="F62" s="52" t="s">
        <v>40</v>
      </c>
      <c r="G62" s="52">
        <f>G30</f>
        <v>693</v>
      </c>
      <c r="H62" s="29" t="s">
        <v>41</v>
      </c>
      <c r="I62" s="417">
        <f>E62*G62</f>
        <v>0</v>
      </c>
      <c r="J62" s="35"/>
      <c r="M62" s="502" t="b">
        <f>E62=""</f>
        <v>1</v>
      </c>
    </row>
    <row r="63" spans="1:13" ht="9.9499999999999993" customHeight="1" x14ac:dyDescent="0.2">
      <c r="A63" s="31"/>
      <c r="B63" s="32"/>
      <c r="C63" s="29"/>
      <c r="D63" s="32"/>
      <c r="E63" s="32"/>
      <c r="F63" s="32"/>
      <c r="G63" s="32"/>
      <c r="H63" s="29"/>
      <c r="I63" s="151"/>
      <c r="J63" s="35"/>
    </row>
    <row r="64" spans="1:13" ht="12" customHeight="1" x14ac:dyDescent="0.2">
      <c r="A64" s="31"/>
      <c r="B64" s="32"/>
      <c r="C64" s="774" t="s">
        <v>172</v>
      </c>
      <c r="D64" s="768"/>
      <c r="E64" s="768"/>
      <c r="F64" s="768"/>
      <c r="G64" s="768"/>
      <c r="H64" s="768"/>
      <c r="I64" s="417">
        <f>SUM(I62,I60,I58,I56,I54,I52,I50,I48,I46,I44,I42,I40,I38)</f>
        <v>0</v>
      </c>
      <c r="J64" s="35"/>
    </row>
    <row r="65" spans="1:10" x14ac:dyDescent="0.2">
      <c r="A65" s="31"/>
      <c r="B65" s="32"/>
      <c r="C65" s="29"/>
      <c r="D65" s="32"/>
      <c r="E65" s="32"/>
      <c r="F65" s="32"/>
      <c r="G65" s="32"/>
      <c r="H65" s="29"/>
      <c r="I65" s="32"/>
      <c r="J65" s="35"/>
    </row>
    <row r="66" spans="1:10" ht="13.5" thickBot="1" x14ac:dyDescent="0.25">
      <c r="A66" s="40"/>
      <c r="B66" s="648" t="str">
        <f>LEFT(CONCATENATE(Submission!$C$15," - ", 'Section A1'!$B$5),95)</f>
        <v xml:space="preserve"> - </v>
      </c>
      <c r="C66" s="649"/>
      <c r="D66" s="650"/>
      <c r="E66" s="650"/>
      <c r="F66" s="650"/>
      <c r="G66" s="650"/>
      <c r="H66" s="649"/>
      <c r="I66" s="651"/>
      <c r="J66" s="43"/>
    </row>
    <row r="68" spans="1:10" x14ac:dyDescent="0.2">
      <c r="B68" s="629"/>
    </row>
  </sheetData>
  <sheetProtection password="EBAD" sheet="1"/>
  <mergeCells count="4">
    <mergeCell ref="B34:F34"/>
    <mergeCell ref="C64:H64"/>
    <mergeCell ref="C32:H32"/>
    <mergeCell ref="A1:J1"/>
  </mergeCells>
  <phoneticPr fontId="21" type="noConversion"/>
  <pageMargins left="0.5" right="0.5" top="0.5" bottom="0.5" header="0.25" footer="0.25"/>
  <pageSetup orientation="portrait" r:id="rId1"/>
  <headerFooter alignWithMargins="0">
    <oddHeader>&amp;C&amp;F</oddHeader>
    <oddFooter>&amp;L&amp;A&amp;C&amp;P&amp;RSGER Consolidated Reporting Form v3.2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52" r:id="rId4" name="Check Box 4">
              <controlPr defaultSize="0" autoFill="0" autoLine="0" autoPict="0">
                <anchor moveWithCells="1">
                  <from>
                    <xdr:col>2</xdr:col>
                    <xdr:colOff>0</xdr:colOff>
                    <xdr:row>4</xdr:row>
                    <xdr:rowOff>114300</xdr:rowOff>
                  </from>
                  <to>
                    <xdr:col>3</xdr:col>
                    <xdr:colOff>28575</xdr:colOff>
                    <xdr:row>6</xdr:row>
                    <xdr:rowOff>28575</xdr:rowOff>
                  </to>
                </anchor>
              </controlPr>
            </control>
          </mc:Choice>
        </mc:AlternateContent>
        <mc:AlternateContent xmlns:mc="http://schemas.openxmlformats.org/markup-compatibility/2006">
          <mc:Choice Requires="x14">
            <control shapeId="53253" r:id="rId5" name="Check Box 5">
              <controlPr defaultSize="0" autoFill="0" autoLine="0" autoPict="0">
                <anchor moveWithCells="1">
                  <from>
                    <xdr:col>2</xdr:col>
                    <xdr:colOff>0</xdr:colOff>
                    <xdr:row>6</xdr:row>
                    <xdr:rowOff>85725</xdr:rowOff>
                  </from>
                  <to>
                    <xdr:col>3</xdr:col>
                    <xdr:colOff>28575</xdr:colOff>
                    <xdr:row>8</xdr:row>
                    <xdr:rowOff>28575</xdr:rowOff>
                  </to>
                </anchor>
              </controlPr>
            </control>
          </mc:Choice>
        </mc:AlternateContent>
        <mc:AlternateContent xmlns:mc="http://schemas.openxmlformats.org/markup-compatibility/2006">
          <mc:Choice Requires="x14">
            <control shapeId="53254" r:id="rId6" name="Check Box 6">
              <controlPr defaultSize="0" autoFill="0" autoLine="0" autoPict="0">
                <anchor moveWithCells="1">
                  <from>
                    <xdr:col>2</xdr:col>
                    <xdr:colOff>0</xdr:colOff>
                    <xdr:row>8</xdr:row>
                    <xdr:rowOff>85725</xdr:rowOff>
                  </from>
                  <to>
                    <xdr:col>3</xdr:col>
                    <xdr:colOff>28575</xdr:colOff>
                    <xdr:row>10</xdr:row>
                    <xdr:rowOff>28575</xdr:rowOff>
                  </to>
                </anchor>
              </controlPr>
            </control>
          </mc:Choice>
        </mc:AlternateContent>
        <mc:AlternateContent xmlns:mc="http://schemas.openxmlformats.org/markup-compatibility/2006">
          <mc:Choice Requires="x14">
            <control shapeId="53255" r:id="rId7" name="Check Box 7">
              <controlPr defaultSize="0" autoFill="0" autoLine="0" autoPict="0">
                <anchor moveWithCells="1">
                  <from>
                    <xdr:col>2</xdr:col>
                    <xdr:colOff>0</xdr:colOff>
                    <xdr:row>10</xdr:row>
                    <xdr:rowOff>85725</xdr:rowOff>
                  </from>
                  <to>
                    <xdr:col>3</xdr:col>
                    <xdr:colOff>28575</xdr:colOff>
                    <xdr:row>12</xdr:row>
                    <xdr:rowOff>28575</xdr:rowOff>
                  </to>
                </anchor>
              </controlPr>
            </control>
          </mc:Choice>
        </mc:AlternateContent>
        <mc:AlternateContent xmlns:mc="http://schemas.openxmlformats.org/markup-compatibility/2006">
          <mc:Choice Requires="x14">
            <control shapeId="53256" r:id="rId8" name="Check Box 8">
              <controlPr defaultSize="0" autoFill="0" autoLine="0" autoPict="0">
                <anchor moveWithCells="1">
                  <from>
                    <xdr:col>2</xdr:col>
                    <xdr:colOff>0</xdr:colOff>
                    <xdr:row>12</xdr:row>
                    <xdr:rowOff>85725</xdr:rowOff>
                  </from>
                  <to>
                    <xdr:col>3</xdr:col>
                    <xdr:colOff>28575</xdr:colOff>
                    <xdr:row>14</xdr:row>
                    <xdr:rowOff>28575</xdr:rowOff>
                  </to>
                </anchor>
              </controlPr>
            </control>
          </mc:Choice>
        </mc:AlternateContent>
        <mc:AlternateContent xmlns:mc="http://schemas.openxmlformats.org/markup-compatibility/2006">
          <mc:Choice Requires="x14">
            <control shapeId="53257" r:id="rId9" name="Check Box 9">
              <controlPr defaultSize="0" autoFill="0" autoLine="0" autoPict="0">
                <anchor moveWithCells="1">
                  <from>
                    <xdr:col>2</xdr:col>
                    <xdr:colOff>0</xdr:colOff>
                    <xdr:row>14</xdr:row>
                    <xdr:rowOff>85725</xdr:rowOff>
                  </from>
                  <to>
                    <xdr:col>3</xdr:col>
                    <xdr:colOff>28575</xdr:colOff>
                    <xdr:row>16</xdr:row>
                    <xdr:rowOff>28575</xdr:rowOff>
                  </to>
                </anchor>
              </controlPr>
            </control>
          </mc:Choice>
        </mc:AlternateContent>
        <mc:AlternateContent xmlns:mc="http://schemas.openxmlformats.org/markup-compatibility/2006">
          <mc:Choice Requires="x14">
            <control shapeId="53258" r:id="rId10" name="Check Box 10">
              <controlPr defaultSize="0" autoFill="0" autoLine="0" autoPict="0">
                <anchor moveWithCells="1">
                  <from>
                    <xdr:col>2</xdr:col>
                    <xdr:colOff>0</xdr:colOff>
                    <xdr:row>16</xdr:row>
                    <xdr:rowOff>85725</xdr:rowOff>
                  </from>
                  <to>
                    <xdr:col>3</xdr:col>
                    <xdr:colOff>28575</xdr:colOff>
                    <xdr:row>18</xdr:row>
                    <xdr:rowOff>28575</xdr:rowOff>
                  </to>
                </anchor>
              </controlPr>
            </control>
          </mc:Choice>
        </mc:AlternateContent>
        <mc:AlternateContent xmlns:mc="http://schemas.openxmlformats.org/markup-compatibility/2006">
          <mc:Choice Requires="x14">
            <control shapeId="53259" r:id="rId11" name="Check Box 11">
              <controlPr defaultSize="0" autoFill="0" autoLine="0" autoPict="0">
                <anchor moveWithCells="1">
                  <from>
                    <xdr:col>2</xdr:col>
                    <xdr:colOff>0</xdr:colOff>
                    <xdr:row>18</xdr:row>
                    <xdr:rowOff>85725</xdr:rowOff>
                  </from>
                  <to>
                    <xdr:col>3</xdr:col>
                    <xdr:colOff>28575</xdr:colOff>
                    <xdr:row>20</xdr:row>
                    <xdr:rowOff>28575</xdr:rowOff>
                  </to>
                </anchor>
              </controlPr>
            </control>
          </mc:Choice>
        </mc:AlternateContent>
        <mc:AlternateContent xmlns:mc="http://schemas.openxmlformats.org/markup-compatibility/2006">
          <mc:Choice Requires="x14">
            <control shapeId="53260" r:id="rId12" name="Check Box 12">
              <controlPr defaultSize="0" autoFill="0" autoLine="0" autoPict="0">
                <anchor moveWithCells="1">
                  <from>
                    <xdr:col>2</xdr:col>
                    <xdr:colOff>0</xdr:colOff>
                    <xdr:row>20</xdr:row>
                    <xdr:rowOff>85725</xdr:rowOff>
                  </from>
                  <to>
                    <xdr:col>3</xdr:col>
                    <xdr:colOff>28575</xdr:colOff>
                    <xdr:row>22</xdr:row>
                    <xdr:rowOff>28575</xdr:rowOff>
                  </to>
                </anchor>
              </controlPr>
            </control>
          </mc:Choice>
        </mc:AlternateContent>
        <mc:AlternateContent xmlns:mc="http://schemas.openxmlformats.org/markup-compatibility/2006">
          <mc:Choice Requires="x14">
            <control shapeId="53261" r:id="rId13" name="Check Box 13">
              <controlPr defaultSize="0" autoFill="0" autoLine="0" autoPict="0">
                <anchor moveWithCells="1">
                  <from>
                    <xdr:col>2</xdr:col>
                    <xdr:colOff>0</xdr:colOff>
                    <xdr:row>22</xdr:row>
                    <xdr:rowOff>85725</xdr:rowOff>
                  </from>
                  <to>
                    <xdr:col>3</xdr:col>
                    <xdr:colOff>28575</xdr:colOff>
                    <xdr:row>24</xdr:row>
                    <xdr:rowOff>28575</xdr:rowOff>
                  </to>
                </anchor>
              </controlPr>
            </control>
          </mc:Choice>
        </mc:AlternateContent>
        <mc:AlternateContent xmlns:mc="http://schemas.openxmlformats.org/markup-compatibility/2006">
          <mc:Choice Requires="x14">
            <control shapeId="53262" r:id="rId14" name="Check Box 14">
              <controlPr defaultSize="0" autoFill="0" autoLine="0" autoPict="0">
                <anchor moveWithCells="1">
                  <from>
                    <xdr:col>2</xdr:col>
                    <xdr:colOff>0</xdr:colOff>
                    <xdr:row>24</xdr:row>
                    <xdr:rowOff>85725</xdr:rowOff>
                  </from>
                  <to>
                    <xdr:col>3</xdr:col>
                    <xdr:colOff>28575</xdr:colOff>
                    <xdr:row>26</xdr:row>
                    <xdr:rowOff>28575</xdr:rowOff>
                  </to>
                </anchor>
              </controlPr>
            </control>
          </mc:Choice>
        </mc:AlternateContent>
        <mc:AlternateContent xmlns:mc="http://schemas.openxmlformats.org/markup-compatibility/2006">
          <mc:Choice Requires="x14">
            <control shapeId="53263" r:id="rId15" name="Check Box 15">
              <controlPr defaultSize="0" autoFill="0" autoLine="0" autoPict="0">
                <anchor moveWithCells="1">
                  <from>
                    <xdr:col>2</xdr:col>
                    <xdr:colOff>0</xdr:colOff>
                    <xdr:row>26</xdr:row>
                    <xdr:rowOff>85725</xdr:rowOff>
                  </from>
                  <to>
                    <xdr:col>3</xdr:col>
                    <xdr:colOff>28575</xdr:colOff>
                    <xdr:row>28</xdr:row>
                    <xdr:rowOff>28575</xdr:rowOff>
                  </to>
                </anchor>
              </controlPr>
            </control>
          </mc:Choice>
        </mc:AlternateContent>
        <mc:AlternateContent xmlns:mc="http://schemas.openxmlformats.org/markup-compatibility/2006">
          <mc:Choice Requires="x14">
            <control shapeId="53264" r:id="rId16" name="Check Box 16">
              <controlPr defaultSize="0" autoFill="0" autoLine="0" autoPict="0">
                <anchor moveWithCells="1">
                  <from>
                    <xdr:col>2</xdr:col>
                    <xdr:colOff>0</xdr:colOff>
                    <xdr:row>28</xdr:row>
                    <xdr:rowOff>85725</xdr:rowOff>
                  </from>
                  <to>
                    <xdr:col>3</xdr:col>
                    <xdr:colOff>28575</xdr:colOff>
                    <xdr:row>30</xdr:row>
                    <xdr:rowOff>28575</xdr:rowOff>
                  </to>
                </anchor>
              </controlPr>
            </control>
          </mc:Choice>
        </mc:AlternateContent>
        <mc:AlternateContent xmlns:mc="http://schemas.openxmlformats.org/markup-compatibility/2006">
          <mc:Choice Requires="x14">
            <control shapeId="53265" r:id="rId17" name="Check Box 17">
              <controlPr defaultSize="0" autoFill="0" autoLine="0" autoPict="0">
                <anchor moveWithCells="1">
                  <from>
                    <xdr:col>2</xdr:col>
                    <xdr:colOff>0</xdr:colOff>
                    <xdr:row>36</xdr:row>
                    <xdr:rowOff>114300</xdr:rowOff>
                  </from>
                  <to>
                    <xdr:col>3</xdr:col>
                    <xdr:colOff>28575</xdr:colOff>
                    <xdr:row>38</xdr:row>
                    <xdr:rowOff>28575</xdr:rowOff>
                  </to>
                </anchor>
              </controlPr>
            </control>
          </mc:Choice>
        </mc:AlternateContent>
        <mc:AlternateContent xmlns:mc="http://schemas.openxmlformats.org/markup-compatibility/2006">
          <mc:Choice Requires="x14">
            <control shapeId="53266" r:id="rId18" name="Check Box 18">
              <controlPr defaultSize="0" autoFill="0" autoLine="0" autoPict="0">
                <anchor moveWithCells="1">
                  <from>
                    <xdr:col>2</xdr:col>
                    <xdr:colOff>0</xdr:colOff>
                    <xdr:row>38</xdr:row>
                    <xdr:rowOff>85725</xdr:rowOff>
                  </from>
                  <to>
                    <xdr:col>3</xdr:col>
                    <xdr:colOff>28575</xdr:colOff>
                    <xdr:row>40</xdr:row>
                    <xdr:rowOff>28575</xdr:rowOff>
                  </to>
                </anchor>
              </controlPr>
            </control>
          </mc:Choice>
        </mc:AlternateContent>
        <mc:AlternateContent xmlns:mc="http://schemas.openxmlformats.org/markup-compatibility/2006">
          <mc:Choice Requires="x14">
            <control shapeId="53267" r:id="rId19" name="Check Box 19">
              <controlPr defaultSize="0" autoFill="0" autoLine="0" autoPict="0">
                <anchor moveWithCells="1">
                  <from>
                    <xdr:col>2</xdr:col>
                    <xdr:colOff>0</xdr:colOff>
                    <xdr:row>40</xdr:row>
                    <xdr:rowOff>85725</xdr:rowOff>
                  </from>
                  <to>
                    <xdr:col>3</xdr:col>
                    <xdr:colOff>28575</xdr:colOff>
                    <xdr:row>42</xdr:row>
                    <xdr:rowOff>28575</xdr:rowOff>
                  </to>
                </anchor>
              </controlPr>
            </control>
          </mc:Choice>
        </mc:AlternateContent>
        <mc:AlternateContent xmlns:mc="http://schemas.openxmlformats.org/markup-compatibility/2006">
          <mc:Choice Requires="x14">
            <control shapeId="53268" r:id="rId20" name="Check Box 20">
              <controlPr defaultSize="0" autoFill="0" autoLine="0" autoPict="0">
                <anchor moveWithCells="1">
                  <from>
                    <xdr:col>2</xdr:col>
                    <xdr:colOff>0</xdr:colOff>
                    <xdr:row>42</xdr:row>
                    <xdr:rowOff>85725</xdr:rowOff>
                  </from>
                  <to>
                    <xdr:col>3</xdr:col>
                    <xdr:colOff>28575</xdr:colOff>
                    <xdr:row>44</xdr:row>
                    <xdr:rowOff>28575</xdr:rowOff>
                  </to>
                </anchor>
              </controlPr>
            </control>
          </mc:Choice>
        </mc:AlternateContent>
        <mc:AlternateContent xmlns:mc="http://schemas.openxmlformats.org/markup-compatibility/2006">
          <mc:Choice Requires="x14">
            <control shapeId="53269" r:id="rId21" name="Check Box 21">
              <controlPr defaultSize="0" autoFill="0" autoLine="0" autoPict="0">
                <anchor moveWithCells="1">
                  <from>
                    <xdr:col>2</xdr:col>
                    <xdr:colOff>0</xdr:colOff>
                    <xdr:row>44</xdr:row>
                    <xdr:rowOff>85725</xdr:rowOff>
                  </from>
                  <to>
                    <xdr:col>3</xdr:col>
                    <xdr:colOff>28575</xdr:colOff>
                    <xdr:row>46</xdr:row>
                    <xdr:rowOff>28575</xdr:rowOff>
                  </to>
                </anchor>
              </controlPr>
            </control>
          </mc:Choice>
        </mc:AlternateContent>
        <mc:AlternateContent xmlns:mc="http://schemas.openxmlformats.org/markup-compatibility/2006">
          <mc:Choice Requires="x14">
            <control shapeId="53270" r:id="rId22" name="Check Box 22">
              <controlPr defaultSize="0" autoFill="0" autoLine="0" autoPict="0">
                <anchor moveWithCells="1">
                  <from>
                    <xdr:col>2</xdr:col>
                    <xdr:colOff>0</xdr:colOff>
                    <xdr:row>46</xdr:row>
                    <xdr:rowOff>85725</xdr:rowOff>
                  </from>
                  <to>
                    <xdr:col>3</xdr:col>
                    <xdr:colOff>28575</xdr:colOff>
                    <xdr:row>48</xdr:row>
                    <xdr:rowOff>28575</xdr:rowOff>
                  </to>
                </anchor>
              </controlPr>
            </control>
          </mc:Choice>
        </mc:AlternateContent>
        <mc:AlternateContent xmlns:mc="http://schemas.openxmlformats.org/markup-compatibility/2006">
          <mc:Choice Requires="x14">
            <control shapeId="53271" r:id="rId23" name="Check Box 23">
              <controlPr defaultSize="0" autoFill="0" autoLine="0" autoPict="0">
                <anchor moveWithCells="1">
                  <from>
                    <xdr:col>2</xdr:col>
                    <xdr:colOff>0</xdr:colOff>
                    <xdr:row>48</xdr:row>
                    <xdr:rowOff>85725</xdr:rowOff>
                  </from>
                  <to>
                    <xdr:col>3</xdr:col>
                    <xdr:colOff>28575</xdr:colOff>
                    <xdr:row>50</xdr:row>
                    <xdr:rowOff>28575</xdr:rowOff>
                  </to>
                </anchor>
              </controlPr>
            </control>
          </mc:Choice>
        </mc:AlternateContent>
        <mc:AlternateContent xmlns:mc="http://schemas.openxmlformats.org/markup-compatibility/2006">
          <mc:Choice Requires="x14">
            <control shapeId="53272" r:id="rId24" name="Check Box 24">
              <controlPr defaultSize="0" autoFill="0" autoLine="0" autoPict="0">
                <anchor moveWithCells="1">
                  <from>
                    <xdr:col>2</xdr:col>
                    <xdr:colOff>0</xdr:colOff>
                    <xdr:row>50</xdr:row>
                    <xdr:rowOff>85725</xdr:rowOff>
                  </from>
                  <to>
                    <xdr:col>3</xdr:col>
                    <xdr:colOff>28575</xdr:colOff>
                    <xdr:row>52</xdr:row>
                    <xdr:rowOff>28575</xdr:rowOff>
                  </to>
                </anchor>
              </controlPr>
            </control>
          </mc:Choice>
        </mc:AlternateContent>
        <mc:AlternateContent xmlns:mc="http://schemas.openxmlformats.org/markup-compatibility/2006">
          <mc:Choice Requires="x14">
            <control shapeId="53273" r:id="rId25" name="Check Box 25">
              <controlPr defaultSize="0" autoFill="0" autoLine="0" autoPict="0">
                <anchor moveWithCells="1">
                  <from>
                    <xdr:col>2</xdr:col>
                    <xdr:colOff>0</xdr:colOff>
                    <xdr:row>52</xdr:row>
                    <xdr:rowOff>85725</xdr:rowOff>
                  </from>
                  <to>
                    <xdr:col>3</xdr:col>
                    <xdr:colOff>28575</xdr:colOff>
                    <xdr:row>54</xdr:row>
                    <xdr:rowOff>28575</xdr:rowOff>
                  </to>
                </anchor>
              </controlPr>
            </control>
          </mc:Choice>
        </mc:AlternateContent>
        <mc:AlternateContent xmlns:mc="http://schemas.openxmlformats.org/markup-compatibility/2006">
          <mc:Choice Requires="x14">
            <control shapeId="53274" r:id="rId26" name="Check Box 26">
              <controlPr defaultSize="0" autoFill="0" autoLine="0" autoPict="0">
                <anchor moveWithCells="1">
                  <from>
                    <xdr:col>2</xdr:col>
                    <xdr:colOff>0</xdr:colOff>
                    <xdr:row>54</xdr:row>
                    <xdr:rowOff>85725</xdr:rowOff>
                  </from>
                  <to>
                    <xdr:col>3</xdr:col>
                    <xdr:colOff>28575</xdr:colOff>
                    <xdr:row>56</xdr:row>
                    <xdr:rowOff>28575</xdr:rowOff>
                  </to>
                </anchor>
              </controlPr>
            </control>
          </mc:Choice>
        </mc:AlternateContent>
        <mc:AlternateContent xmlns:mc="http://schemas.openxmlformats.org/markup-compatibility/2006">
          <mc:Choice Requires="x14">
            <control shapeId="53275" r:id="rId27" name="Check Box 27">
              <controlPr defaultSize="0" autoFill="0" autoLine="0" autoPict="0">
                <anchor moveWithCells="1">
                  <from>
                    <xdr:col>2</xdr:col>
                    <xdr:colOff>0</xdr:colOff>
                    <xdr:row>56</xdr:row>
                    <xdr:rowOff>85725</xdr:rowOff>
                  </from>
                  <to>
                    <xdr:col>3</xdr:col>
                    <xdr:colOff>28575</xdr:colOff>
                    <xdr:row>58</xdr:row>
                    <xdr:rowOff>28575</xdr:rowOff>
                  </to>
                </anchor>
              </controlPr>
            </control>
          </mc:Choice>
        </mc:AlternateContent>
        <mc:AlternateContent xmlns:mc="http://schemas.openxmlformats.org/markup-compatibility/2006">
          <mc:Choice Requires="x14">
            <control shapeId="53276" r:id="rId28" name="Check Box 28">
              <controlPr defaultSize="0" autoFill="0" autoLine="0" autoPict="0">
                <anchor moveWithCells="1">
                  <from>
                    <xdr:col>2</xdr:col>
                    <xdr:colOff>0</xdr:colOff>
                    <xdr:row>58</xdr:row>
                    <xdr:rowOff>85725</xdr:rowOff>
                  </from>
                  <to>
                    <xdr:col>3</xdr:col>
                    <xdr:colOff>28575</xdr:colOff>
                    <xdr:row>60</xdr:row>
                    <xdr:rowOff>28575</xdr:rowOff>
                  </to>
                </anchor>
              </controlPr>
            </control>
          </mc:Choice>
        </mc:AlternateContent>
        <mc:AlternateContent xmlns:mc="http://schemas.openxmlformats.org/markup-compatibility/2006">
          <mc:Choice Requires="x14">
            <control shapeId="53277" r:id="rId29" name="Check Box 29">
              <controlPr defaultSize="0" autoFill="0" autoLine="0" autoPict="0">
                <anchor moveWithCells="1">
                  <from>
                    <xdr:col>2</xdr:col>
                    <xdr:colOff>0</xdr:colOff>
                    <xdr:row>60</xdr:row>
                    <xdr:rowOff>85725</xdr:rowOff>
                  </from>
                  <to>
                    <xdr:col>3</xdr:col>
                    <xdr:colOff>28575</xdr:colOff>
                    <xdr:row>62</xdr:row>
                    <xdr:rowOff>28575</xdr:rowOff>
                  </to>
                </anchor>
              </controlPr>
            </control>
          </mc:Choice>
        </mc:AlternateContent>
        <mc:AlternateContent xmlns:mc="http://schemas.openxmlformats.org/markup-compatibility/2006">
          <mc:Choice Requires="x14">
            <control shapeId="53279" r:id="rId30" name="Check Box 31">
              <controlPr defaultSize="0" autoFill="0" autoLine="0" autoPict="0">
                <anchor moveWithCells="1">
                  <from>
                    <xdr:col>1</xdr:col>
                    <xdr:colOff>0</xdr:colOff>
                    <xdr:row>3</xdr:row>
                    <xdr:rowOff>0</xdr:rowOff>
                  </from>
                  <to>
                    <xdr:col>4</xdr:col>
                    <xdr:colOff>1028700</xdr:colOff>
                    <xdr:row>4</xdr:row>
                    <xdr:rowOff>28575</xdr:rowOff>
                  </to>
                </anchor>
              </controlPr>
            </control>
          </mc:Choice>
        </mc:AlternateContent>
        <mc:AlternateContent xmlns:mc="http://schemas.openxmlformats.org/markup-compatibility/2006">
          <mc:Choice Requires="x14">
            <control shapeId="53280" r:id="rId31" name="Check Box 32">
              <controlPr defaultSize="0" autoFill="0" autoLine="0" autoPict="0">
                <anchor moveWithCells="1">
                  <from>
                    <xdr:col>1</xdr:col>
                    <xdr:colOff>0</xdr:colOff>
                    <xdr:row>34</xdr:row>
                    <xdr:rowOff>85725</xdr:rowOff>
                  </from>
                  <to>
                    <xdr:col>4</xdr:col>
                    <xdr:colOff>771525</xdr:colOff>
                    <xdr:row>36</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4AF7944A128D45BC2931C6E06ABC09" ma:contentTypeVersion="0" ma:contentTypeDescription="Create a new document." ma:contentTypeScope="" ma:versionID="d4c9d50052ae4488bb25742d27c797b4">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34BCE64-986B-4900-8800-5DA3D5924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3B8587-D440-4BB3-9009-31B3C27DE2EE}">
  <ds:schemaRefs>
    <ds:schemaRef ds:uri="http://schemas.microsoft.com/sharepoint/v3/contenttype/forms"/>
  </ds:schemaRefs>
</ds:datastoreItem>
</file>

<file path=customXml/itemProps3.xml><?xml version="1.0" encoding="utf-8"?>
<ds:datastoreItem xmlns:ds="http://schemas.openxmlformats.org/officeDocument/2006/customXml" ds:itemID="{0E5CA69B-FD1B-4407-A43B-15B5FBF5DEAE}">
  <ds:schemaRefs>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2</vt:i4>
      </vt:variant>
    </vt:vector>
  </HeadingPairs>
  <TitlesOfParts>
    <vt:vector size="56" baseType="lpstr">
      <vt:lpstr>Instructions</vt:lpstr>
      <vt:lpstr>Submission</vt:lpstr>
      <vt:lpstr>Section A1</vt:lpstr>
      <vt:lpstr>Section A2</vt:lpstr>
      <vt:lpstr>Section A3</vt:lpstr>
      <vt:lpstr>Section A4</vt:lpstr>
      <vt:lpstr>Section A5</vt:lpstr>
      <vt:lpstr>Section B1</vt:lpstr>
      <vt:lpstr>Section B2</vt:lpstr>
      <vt:lpstr>Section B3</vt:lpstr>
      <vt:lpstr>Section B4</vt:lpstr>
      <vt:lpstr>Section B5</vt:lpstr>
      <vt:lpstr>Section B6</vt:lpstr>
      <vt:lpstr>Section B7</vt:lpstr>
      <vt:lpstr>Section B8</vt:lpstr>
      <vt:lpstr>Section B9</vt:lpstr>
      <vt:lpstr>Section B1 (2)</vt:lpstr>
      <vt:lpstr>Section B2 (2)</vt:lpstr>
      <vt:lpstr>Section B3 (2)</vt:lpstr>
      <vt:lpstr>Section B4 (2)</vt:lpstr>
      <vt:lpstr>Section B5 (2)</vt:lpstr>
      <vt:lpstr>Section B6 (2)</vt:lpstr>
      <vt:lpstr>Section B7 (2)</vt:lpstr>
      <vt:lpstr>Section B8 (2)</vt:lpstr>
      <vt:lpstr>Section B9 (2)</vt:lpstr>
      <vt:lpstr>Section B1 (3)</vt:lpstr>
      <vt:lpstr>Section B2 (3)</vt:lpstr>
      <vt:lpstr>Section B3 (3)</vt:lpstr>
      <vt:lpstr>Section B4 (3)</vt:lpstr>
      <vt:lpstr>Section B5 (3)</vt:lpstr>
      <vt:lpstr>Section B6 (3)</vt:lpstr>
      <vt:lpstr>Section B7 (3)</vt:lpstr>
      <vt:lpstr>Section B8 (3)</vt:lpstr>
      <vt:lpstr>Section B9 (3)</vt:lpstr>
      <vt:lpstr>Section C1</vt:lpstr>
      <vt:lpstr>Section C2</vt:lpstr>
      <vt:lpstr>Section D</vt:lpstr>
      <vt:lpstr>Section D (2)</vt:lpstr>
      <vt:lpstr>Section E</vt:lpstr>
      <vt:lpstr>Baseline Obligation</vt:lpstr>
      <vt:lpstr>Section E2</vt:lpstr>
      <vt:lpstr>Section E3</vt:lpstr>
      <vt:lpstr>Section E4</vt:lpstr>
      <vt:lpstr>Section E5</vt:lpstr>
      <vt:lpstr>Section F</vt:lpstr>
      <vt:lpstr>Section G</vt:lpstr>
      <vt:lpstr>Section H</vt:lpstr>
      <vt:lpstr>CoI Checklist</vt:lpstr>
      <vt:lpstr>SoQ</vt:lpstr>
      <vt:lpstr>SoV</vt:lpstr>
      <vt:lpstr>SoC</vt:lpstr>
      <vt:lpstr>EPC Request</vt:lpstr>
      <vt:lpstr>Fund Credit Purchase</vt:lpstr>
      <vt:lpstr>Track Changes</vt:lpstr>
      <vt:lpstr>LevyFuels</vt:lpstr>
      <vt:lpstr>Report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SGER Consolidated Reporting Form</dc:title>
  <dc:creator>Shahin Manji</dc:creator>
  <cp:lastModifiedBy>john.storey-bishoff</cp:lastModifiedBy>
  <cp:lastPrinted>2017-01-06T21:11:36Z</cp:lastPrinted>
  <dcterms:created xsi:type="dcterms:W3CDTF">2010-11-02T18:02:23Z</dcterms:created>
  <dcterms:modified xsi:type="dcterms:W3CDTF">2018-06-06T14:52:35Z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0x010100BE4AF7944A128D45BC2931C6E06ABC09</vt:lpwstr>
  </property>
</Properties>
</file>